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ylurian\Desktop\"/>
    </mc:Choice>
  </mc:AlternateContent>
  <bookViews>
    <workbookView xWindow="0" yWindow="0" windowWidth="25605" windowHeight="14280" tabRatio="500" activeTab="1"/>
  </bookViews>
  <sheets>
    <sheet name="Youtube Example" sheetId="1" r:id="rId1"/>
    <sheet name="Based on Swedish Bonds" sheetId="2" r:id="rId2"/>
  </sheets>
  <definedNames>
    <definedName name="solver_adj" localSheetId="1" hidden="1">'Based on Swedish Bonds'!$G$2:$G$7</definedName>
    <definedName name="solver_adj" localSheetId="0" hidden="1">'Youtube Example'!$G$2:$G$7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itr" localSheetId="1" hidden="1">2147483647</definedName>
    <definedName name="solver_itr" localSheetId="0" hidden="1">2147483647</definedName>
    <definedName name="solver_lin" localSheetId="1" hidden="1">2</definedName>
    <definedName name="solver_lin" localSheetId="0" hidden="1">2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2</definedName>
    <definedName name="solver_neg" localSheetId="0" hidden="1">2</definedName>
    <definedName name="solver_nod" localSheetId="1" hidden="1">2147483647</definedName>
    <definedName name="solver_nod" localSheetId="0" hidden="1">2147483647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opt" localSheetId="1" hidden="1">'Based on Swedish Bonds'!$E$21</definedName>
    <definedName name="solver_opt" localSheetId="0" hidden="1">'Youtube Example'!$D$13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lx" localSheetId="1" hidden="1">2</definedName>
    <definedName name="solver_rlx" localSheetId="0" hidden="1">1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2" l="1"/>
  <c r="D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E21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C3" i="1"/>
  <c r="D3" i="1"/>
  <c r="D4" i="1"/>
  <c r="D5" i="1"/>
  <c r="C6" i="1"/>
  <c r="D6" i="1"/>
  <c r="D7" i="1"/>
  <c r="C8" i="1"/>
  <c r="D8" i="1"/>
  <c r="D9" i="1"/>
  <c r="D10" i="1"/>
  <c r="C11" i="1"/>
  <c r="D11" i="1"/>
  <c r="D12" i="1"/>
  <c r="C2" i="1"/>
  <c r="B2" i="1"/>
  <c r="D2" i="1"/>
  <c r="C4" i="1"/>
  <c r="C5" i="1"/>
  <c r="C7" i="1"/>
  <c r="C9" i="1"/>
  <c r="C10" i="1"/>
  <c r="C12" i="1"/>
  <c r="D13" i="1"/>
</calcChain>
</file>

<file path=xl/sharedStrings.xml><?xml version="1.0" encoding="utf-8"?>
<sst xmlns="http://schemas.openxmlformats.org/spreadsheetml/2006/main" count="22" uniqueCount="11">
  <si>
    <t xml:space="preserve">Yield </t>
  </si>
  <si>
    <t>Time</t>
  </si>
  <si>
    <t xml:space="preserve">NSS </t>
  </si>
  <si>
    <t>Residual</t>
  </si>
  <si>
    <t>Parameters</t>
  </si>
  <si>
    <t>β0</t>
  </si>
  <si>
    <t>β1</t>
  </si>
  <si>
    <t>β2</t>
  </si>
  <si>
    <t>β3</t>
  </si>
  <si>
    <t>τ1</t>
  </si>
  <si>
    <t>τ2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</si>
</sst>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10" fontId="0" fillId="0" borderId="0" xfId="1" applyNumberFormat="1" applyFont="1"/>
    <xf numFmtId="0" fontId="0" fillId="0" borderId="0" xfId="0" applyAlignment="1">
      <alignment horizontal="center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'Youtube Example'!$C$1</c:f>
              <c:strCache>
                <c:ptCount val="1"/>
                <c:pt idx="0">
                  <c:v>NSS </c:v>
                </c:pt>
              </c:strCache>
            </c:strRef>
          </c:tx>
          <c:marker>
            <c:symbol val="none"/>
          </c:marker>
          <c:yVal>
            <c:numRef>
              <c:f>'Youtube Example'!$C$2:$C$12</c:f>
              <c:numCache>
                <c:formatCode>0.00%</c:formatCode>
                <c:ptCount val="11"/>
                <c:pt idx="0">
                  <c:v>3.8751625738675938E-3</c:v>
                </c:pt>
                <c:pt idx="1">
                  <c:v>6.1660795704458482E-3</c:v>
                </c:pt>
                <c:pt idx="2">
                  <c:v>9.6584453073970192E-3</c:v>
                </c:pt>
                <c:pt idx="3">
                  <c:v>1.322986662012542E-2</c:v>
                </c:pt>
                <c:pt idx="4">
                  <c:v>1.6435655141710626E-2</c:v>
                </c:pt>
                <c:pt idx="5">
                  <c:v>2.3254548857895824E-2</c:v>
                </c:pt>
                <c:pt idx="6">
                  <c:v>2.6030466736513505E-2</c:v>
                </c:pt>
                <c:pt idx="7">
                  <c:v>2.9928873659021474E-2</c:v>
                </c:pt>
                <c:pt idx="8">
                  <c:v>3.1904045863620237E-2</c:v>
                </c:pt>
                <c:pt idx="9">
                  <c:v>3.3089959344767453E-2</c:v>
                </c:pt>
                <c:pt idx="10">
                  <c:v>3.3880591879798777E-2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157976"/>
        <c:axId val="349154840"/>
      </c:scatterChart>
      <c:scatterChart>
        <c:scatterStyle val="lineMarker"/>
        <c:varyColors val="0"/>
        <c:ser>
          <c:idx val="0"/>
          <c:order val="0"/>
          <c:tx>
            <c:strRef>
              <c:f>'Youtube Example'!$B$1</c:f>
              <c:strCache>
                <c:ptCount val="1"/>
                <c:pt idx="0">
                  <c:v>Yield </c:v>
                </c:pt>
              </c:strCache>
            </c:strRef>
          </c:tx>
          <c:spPr>
            <a:ln w="47625">
              <a:noFill/>
            </a:ln>
          </c:spPr>
          <c:yVal>
            <c:numRef>
              <c:f>'Youtube Example'!$B$2:$B$12</c:f>
              <c:numCache>
                <c:formatCode>0.00%</c:formatCode>
                <c:ptCount val="11"/>
                <c:pt idx="0">
                  <c:v>3.8999999999999998E-3</c:v>
                </c:pt>
                <c:pt idx="1">
                  <c:v>6.1000000000000004E-3</c:v>
                </c:pt>
                <c:pt idx="4">
                  <c:v>1.66E-2</c:v>
                </c:pt>
                <c:pt idx="6">
                  <c:v>2.58E-2</c:v>
                </c:pt>
                <c:pt idx="9">
                  <c:v>3.32E-2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157976"/>
        <c:axId val="349154840"/>
      </c:scatterChart>
      <c:valAx>
        <c:axId val="349157976"/>
        <c:scaling>
          <c:orientation val="minMax"/>
        </c:scaling>
        <c:delete val="0"/>
        <c:axPos val="b"/>
        <c:majorTickMark val="out"/>
        <c:minorTickMark val="none"/>
        <c:tickLblPos val="nextTo"/>
        <c:crossAx val="349154840"/>
        <c:crosses val="autoZero"/>
        <c:crossBetween val="midCat"/>
      </c:valAx>
      <c:valAx>
        <c:axId val="3491548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49157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'Based on Swedish Bonds'!$C$1</c:f>
              <c:strCache>
                <c:ptCount val="1"/>
                <c:pt idx="0">
                  <c:v>NSS </c:v>
                </c:pt>
              </c:strCache>
            </c:strRef>
          </c:tx>
          <c:marker>
            <c:symbol val="none"/>
          </c:marker>
          <c:xVal>
            <c:numRef>
              <c:f>'Based on Swedish Bonds'!$A$2:$A$32</c:f>
              <c:numCache>
                <c:formatCode>General</c:formatCode>
                <c:ptCount val="31"/>
                <c:pt idx="0">
                  <c:v>2.7777777777777776E-2</c:v>
                </c:pt>
                <c:pt idx="1">
                  <c:v>0.12222222222222222</c:v>
                </c:pt>
                <c:pt idx="2">
                  <c:v>0.19722222222222222</c:v>
                </c:pt>
                <c:pt idx="3">
                  <c:v>0.2638888888888889</c:v>
                </c:pt>
                <c:pt idx="4">
                  <c:v>0.28055555555555556</c:v>
                </c:pt>
                <c:pt idx="5">
                  <c:v>0.35555555555555557</c:v>
                </c:pt>
                <c:pt idx="6">
                  <c:v>0.45277777777777778</c:v>
                </c:pt>
                <c:pt idx="7">
                  <c:v>0.52777777777777779</c:v>
                </c:pt>
                <c:pt idx="8">
                  <c:v>0.59722222222222221</c:v>
                </c:pt>
                <c:pt idx="9">
                  <c:v>0.60555555555555551</c:v>
                </c:pt>
                <c:pt idx="10">
                  <c:v>0.68055555555555558</c:v>
                </c:pt>
                <c:pt idx="11">
                  <c:v>0.99444444444444446</c:v>
                </c:pt>
                <c:pt idx="12">
                  <c:v>1.2638888888888888</c:v>
                </c:pt>
                <c:pt idx="13">
                  <c:v>1.5972222222222223</c:v>
                </c:pt>
                <c:pt idx="14">
                  <c:v>1.6805555555555556</c:v>
                </c:pt>
                <c:pt idx="15">
                  <c:v>1.9944444444444445</c:v>
                </c:pt>
                <c:pt idx="16">
                  <c:v>2.2638888888888888</c:v>
                </c:pt>
                <c:pt idx="17">
                  <c:v>2.6805555555555554</c:v>
                </c:pt>
                <c:pt idx="18">
                  <c:v>2.9833333333333334</c:v>
                </c:pt>
                <c:pt idx="19">
                  <c:v>2.9944444444444445</c:v>
                </c:pt>
                <c:pt idx="20">
                  <c:v>3.2638888888888888</c:v>
                </c:pt>
                <c:pt idx="21">
                  <c:v>3.9833333333333334</c:v>
                </c:pt>
                <c:pt idx="22">
                  <c:v>3.9944444444444445</c:v>
                </c:pt>
                <c:pt idx="23">
                  <c:v>4.2638888888888893</c:v>
                </c:pt>
                <c:pt idx="24">
                  <c:v>4.9833333333333334</c:v>
                </c:pt>
                <c:pt idx="25">
                  <c:v>4.9944444444444445</c:v>
                </c:pt>
                <c:pt idx="26">
                  <c:v>5.9833333333333334</c:v>
                </c:pt>
                <c:pt idx="27">
                  <c:v>5.9944444444444445</c:v>
                </c:pt>
                <c:pt idx="28">
                  <c:v>6.9944444444444445</c:v>
                </c:pt>
                <c:pt idx="29">
                  <c:v>7.9944444444444445</c:v>
                </c:pt>
                <c:pt idx="30">
                  <c:v>8.9333333333333336</c:v>
                </c:pt>
              </c:numCache>
            </c:numRef>
          </c:xVal>
          <c:yVal>
            <c:numRef>
              <c:f>'Based on Swedish Bonds'!$C$2:$C$32</c:f>
              <c:numCache>
                <c:formatCode>0.00%</c:formatCode>
                <c:ptCount val="31"/>
                <c:pt idx="0">
                  <c:v>2.2285582450033855E-4</c:v>
                </c:pt>
                <c:pt idx="1">
                  <c:v>-7.0102487376456305E-5</c:v>
                </c:pt>
                <c:pt idx="2">
                  <c:v>-1.7284197457387469E-5</c:v>
                </c:pt>
                <c:pt idx="3">
                  <c:v>1.0121505349758395E-4</c:v>
                </c:pt>
                <c:pt idx="4">
                  <c:v>1.3337663715702868E-4</c:v>
                </c:pt>
                <c:pt idx="5">
                  <c:v>2.679925300922625E-4</c:v>
                </c:pt>
                <c:pt idx="6">
                  <c:v>3.8528383926601621E-4</c:v>
                </c:pt>
                <c:pt idx="7">
                  <c:v>4.1972612473533538E-4</c:v>
                </c:pt>
                <c:pt idx="8">
                  <c:v>4.1009915351893425E-4</c:v>
                </c:pt>
                <c:pt idx="9">
                  <c:v>4.0652824098339445E-4</c:v>
                </c:pt>
                <c:pt idx="10">
                  <c:v>3.5438596649770351E-4</c:v>
                </c:pt>
                <c:pt idx="11">
                  <c:v>-8.496221569582324E-5</c:v>
                </c:pt>
                <c:pt idx="12">
                  <c:v>-4.7342475916414828E-4</c:v>
                </c:pt>
                <c:pt idx="13">
                  <c:v>-7.3000663547912598E-4</c:v>
                </c:pt>
                <c:pt idx="14">
                  <c:v>-7.467678775687249E-4</c:v>
                </c:pt>
                <c:pt idx="15">
                  <c:v>-6.4649317832161587E-4</c:v>
                </c:pt>
                <c:pt idx="16">
                  <c:v>-3.8021861320267428E-4</c:v>
                </c:pt>
                <c:pt idx="17">
                  <c:v>2.7708908117628564E-4</c:v>
                </c:pt>
                <c:pt idx="18">
                  <c:v>8.8386153832179307E-4</c:v>
                </c:pt>
                <c:pt idx="19">
                  <c:v>9.0759854390180805E-4</c:v>
                </c:pt>
                <c:pt idx="20">
                  <c:v>1.5064656418264551E-3</c:v>
                </c:pt>
                <c:pt idx="21">
                  <c:v>3.2180679274183242E-3</c:v>
                </c:pt>
                <c:pt idx="22">
                  <c:v>3.2448270795611585E-3</c:v>
                </c:pt>
                <c:pt idx="23">
                  <c:v>3.8903213629239951E-3</c:v>
                </c:pt>
                <c:pt idx="24">
                  <c:v>5.5445492941182725E-3</c:v>
                </c:pt>
                <c:pt idx="25">
                  <c:v>5.5689994454738365E-3</c:v>
                </c:pt>
                <c:pt idx="26">
                  <c:v>7.581071173726547E-3</c:v>
                </c:pt>
                <c:pt idx="27">
                  <c:v>7.6017687111109601E-3</c:v>
                </c:pt>
                <c:pt idx="28">
                  <c:v>9.2942358515203608E-3</c:v>
                </c:pt>
                <c:pt idx="29">
                  <c:v>1.0679942149275846E-2</c:v>
                </c:pt>
                <c:pt idx="30">
                  <c:v>1.17500598185525E-2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157584"/>
        <c:axId val="349160720"/>
      </c:scatterChart>
      <c:scatterChart>
        <c:scatterStyle val="lineMarker"/>
        <c:varyColors val="0"/>
        <c:ser>
          <c:idx val="0"/>
          <c:order val="0"/>
          <c:tx>
            <c:strRef>
              <c:f>'Based on Swedish Bonds'!$B$1</c:f>
              <c:strCache>
                <c:ptCount val="1"/>
                <c:pt idx="0">
                  <c:v>Yield </c:v>
                </c:pt>
              </c:strCache>
            </c:strRef>
          </c:tx>
          <c:spPr>
            <a:ln w="47625">
              <a:noFill/>
            </a:ln>
          </c:spPr>
          <c:xVal>
            <c:numRef>
              <c:f>'Based on Swedish Bonds'!$A$2:$A$32</c:f>
              <c:numCache>
                <c:formatCode>General</c:formatCode>
                <c:ptCount val="31"/>
                <c:pt idx="0">
                  <c:v>2.7777777777777776E-2</c:v>
                </c:pt>
                <c:pt idx="1">
                  <c:v>0.12222222222222222</c:v>
                </c:pt>
                <c:pt idx="2">
                  <c:v>0.19722222222222222</c:v>
                </c:pt>
                <c:pt idx="3">
                  <c:v>0.2638888888888889</c:v>
                </c:pt>
                <c:pt idx="4">
                  <c:v>0.28055555555555556</c:v>
                </c:pt>
                <c:pt idx="5">
                  <c:v>0.35555555555555557</c:v>
                </c:pt>
                <c:pt idx="6">
                  <c:v>0.45277777777777778</c:v>
                </c:pt>
                <c:pt idx="7">
                  <c:v>0.52777777777777779</c:v>
                </c:pt>
                <c:pt idx="8">
                  <c:v>0.59722222222222221</c:v>
                </c:pt>
                <c:pt idx="9">
                  <c:v>0.60555555555555551</c:v>
                </c:pt>
                <c:pt idx="10">
                  <c:v>0.68055555555555558</c:v>
                </c:pt>
                <c:pt idx="11">
                  <c:v>0.99444444444444446</c:v>
                </c:pt>
                <c:pt idx="12">
                  <c:v>1.2638888888888888</c:v>
                </c:pt>
                <c:pt idx="13">
                  <c:v>1.5972222222222223</c:v>
                </c:pt>
                <c:pt idx="14">
                  <c:v>1.6805555555555556</c:v>
                </c:pt>
                <c:pt idx="15">
                  <c:v>1.9944444444444445</c:v>
                </c:pt>
                <c:pt idx="16">
                  <c:v>2.2638888888888888</c:v>
                </c:pt>
                <c:pt idx="17">
                  <c:v>2.6805555555555554</c:v>
                </c:pt>
                <c:pt idx="18">
                  <c:v>2.9833333333333334</c:v>
                </c:pt>
                <c:pt idx="19">
                  <c:v>2.9944444444444445</c:v>
                </c:pt>
                <c:pt idx="20">
                  <c:v>3.2638888888888888</c:v>
                </c:pt>
                <c:pt idx="21">
                  <c:v>3.9833333333333334</c:v>
                </c:pt>
                <c:pt idx="22">
                  <c:v>3.9944444444444445</c:v>
                </c:pt>
                <c:pt idx="23">
                  <c:v>4.2638888888888893</c:v>
                </c:pt>
                <c:pt idx="24">
                  <c:v>4.9833333333333334</c:v>
                </c:pt>
                <c:pt idx="25">
                  <c:v>4.9944444444444445</c:v>
                </c:pt>
                <c:pt idx="26">
                  <c:v>5.9833333333333334</c:v>
                </c:pt>
                <c:pt idx="27">
                  <c:v>5.9944444444444445</c:v>
                </c:pt>
                <c:pt idx="28">
                  <c:v>6.9944444444444445</c:v>
                </c:pt>
                <c:pt idx="29">
                  <c:v>7.9944444444444445</c:v>
                </c:pt>
                <c:pt idx="30">
                  <c:v>8.9333333333333336</c:v>
                </c:pt>
              </c:numCache>
            </c:numRef>
          </c:xVal>
          <c:yVal>
            <c:numRef>
              <c:f>'Based on Swedish Bonds'!$B$2:$B$32</c:f>
              <c:numCache>
                <c:formatCode>0.00%</c:formatCode>
                <c:ptCount val="31"/>
                <c:pt idx="0">
                  <c:v>1E-4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1E-4</c:v>
                </c:pt>
                <c:pt idx="4">
                  <c:v>1.3300000000000001E-4</c:v>
                </c:pt>
                <c:pt idx="5">
                  <c:v>1E-4</c:v>
                </c:pt>
                <c:pt idx="6">
                  <c:v>2.0000000000000001E-4</c:v>
                </c:pt>
                <c:pt idx="7">
                  <c:v>2.0000000000000001E-4</c:v>
                </c:pt>
                <c:pt idx="8">
                  <c:v>2.8899999999999998E-4</c:v>
                </c:pt>
                <c:pt idx="9">
                  <c:v>2.9999999999999997E-4</c:v>
                </c:pt>
                <c:pt idx="10">
                  <c:v>5.0000000000000001E-4</c:v>
                </c:pt>
                <c:pt idx="11">
                  <c:v>2.0000000000000001E-4</c:v>
                </c:pt>
                <c:pt idx="12">
                  <c:v>1.8000000000000001E-4</c:v>
                </c:pt>
                <c:pt idx="13">
                  <c:v>0</c:v>
                </c:pt>
                <c:pt idx="14">
                  <c:v>-8.0000000000000004E-4</c:v>
                </c:pt>
                <c:pt idx="15">
                  <c:v>-2.8E-3</c:v>
                </c:pt>
                <c:pt idx="16">
                  <c:v>-1E-4</c:v>
                </c:pt>
                <c:pt idx="17">
                  <c:v>4.0000000000000002E-4</c:v>
                </c:pt>
                <c:pt idx="18">
                  <c:v>1.4E-3</c:v>
                </c:pt>
                <c:pt idx="19">
                  <c:v>2.3E-3</c:v>
                </c:pt>
                <c:pt idx="20">
                  <c:v>2.3E-3</c:v>
                </c:pt>
                <c:pt idx="21">
                  <c:v>2.3E-3</c:v>
                </c:pt>
                <c:pt idx="22">
                  <c:v>2.3E-3</c:v>
                </c:pt>
                <c:pt idx="23">
                  <c:v>2.3E-3</c:v>
                </c:pt>
                <c:pt idx="24">
                  <c:v>2.3E-3</c:v>
                </c:pt>
                <c:pt idx="25">
                  <c:v>5.7000000000000002E-3</c:v>
                </c:pt>
                <c:pt idx="26">
                  <c:v>5.7000000000000002E-3</c:v>
                </c:pt>
                <c:pt idx="27">
                  <c:v>1.2500000000000001E-2</c:v>
                </c:pt>
                <c:pt idx="28">
                  <c:v>1.5800000000000002E-2</c:v>
                </c:pt>
                <c:pt idx="29">
                  <c:v>7.7000000000000002E-3</c:v>
                </c:pt>
                <c:pt idx="30">
                  <c:v>9.5999999999999992E-3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157584"/>
        <c:axId val="349160720"/>
      </c:scatterChart>
      <c:valAx>
        <c:axId val="34915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9160720"/>
        <c:crosses val="autoZero"/>
        <c:crossBetween val="midCat"/>
      </c:valAx>
      <c:valAx>
        <c:axId val="3491607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49157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 paperSize="0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0</xdr:row>
      <xdr:rowOff>177800</xdr:rowOff>
    </xdr:from>
    <xdr:to>
      <xdr:col>17</xdr:col>
      <xdr:colOff>101600</xdr:colOff>
      <xdr:row>20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8</xdr:row>
      <xdr:rowOff>31750</xdr:rowOff>
    </xdr:from>
    <xdr:to>
      <xdr:col>15</xdr:col>
      <xdr:colOff>762000</xdr:colOff>
      <xdr:row>25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sqref="A1:G13"/>
    </sheetView>
  </sheetViews>
  <sheetFormatPr defaultColWidth="11" defaultRowHeight="15.75" x14ac:dyDescent="0.25"/>
  <cols>
    <col min="4" max="4" width="11.125" bestFit="1" customWidth="1"/>
  </cols>
  <sheetData>
    <row r="1" spans="1:7" x14ac:dyDescent="0.25">
      <c r="A1" t="s">
        <v>1</v>
      </c>
      <c r="B1" t="s">
        <v>0</v>
      </c>
      <c r="C1" t="s">
        <v>2</v>
      </c>
      <c r="D1" t="s">
        <v>3</v>
      </c>
      <c r="F1" s="2" t="s">
        <v>4</v>
      </c>
      <c r="G1" s="2"/>
    </row>
    <row r="2" spans="1:7" x14ac:dyDescent="0.25">
      <c r="A2">
        <v>1</v>
      </c>
      <c r="B2" s="1">
        <f>0.0039</f>
        <v>3.8999999999999998E-3</v>
      </c>
      <c r="C2" s="1">
        <f>$G$2+$G$3*((1-EXP(-A2/$G$6))/(A2/$G$6))+$G$4*(((1-EXP(-A2/$G$6))/(A2/$G$6))-EXP(-A2/$G$6))+$G$5*(((1-EXP(-A2/$G$7))/(A2/$G$7)))</f>
        <v>3.8751625738675938E-3</v>
      </c>
      <c r="D2">
        <f>IF(B2&gt;0,POWER(B2-C2,2),"")</f>
        <v>6.1689773688272682E-10</v>
      </c>
      <c r="F2" t="s">
        <v>5</v>
      </c>
      <c r="G2">
        <v>3.7833759329134048E-2</v>
      </c>
    </row>
    <row r="3" spans="1:7" x14ac:dyDescent="0.25">
      <c r="A3">
        <v>2</v>
      </c>
      <c r="B3" s="1">
        <v>6.1000000000000004E-3</v>
      </c>
      <c r="C3" s="1">
        <f t="shared" ref="C3:C12" si="0">$G$2+$G$3*((1-EXP(-A3/$G$6))/(A3/$G$6))+$G$4*(((1-EXP(-A3/$G$6))/(A3/$G$6))-EXP(-A3/$G$6))+$G$5*(((1-EXP(-A3/$G$7))/(A3/$G$7)))</f>
        <v>6.1660795704458482E-3</v>
      </c>
      <c r="D3">
        <f t="shared" ref="D3:D12" si="1">IF(B3&gt;0,POWER(B3-C3,2),"")</f>
        <v>4.366509630307764E-9</v>
      </c>
      <c r="F3" t="s">
        <v>6</v>
      </c>
      <c r="G3">
        <v>6.5650788173517341E-2</v>
      </c>
    </row>
    <row r="4" spans="1:7" x14ac:dyDescent="0.25">
      <c r="A4">
        <v>3</v>
      </c>
      <c r="B4" s="1"/>
      <c r="C4" s="1">
        <f t="shared" si="0"/>
        <v>9.6584453073970192E-3</v>
      </c>
      <c r="D4" t="str">
        <f t="shared" si="1"/>
        <v/>
      </c>
      <c r="F4" t="s">
        <v>7</v>
      </c>
      <c r="G4">
        <v>-7.9340814822258909E-2</v>
      </c>
    </row>
    <row r="5" spans="1:7" x14ac:dyDescent="0.25">
      <c r="A5">
        <v>4</v>
      </c>
      <c r="B5" s="1"/>
      <c r="C5" s="1">
        <f t="shared" si="0"/>
        <v>1.322986662012542E-2</v>
      </c>
      <c r="D5" t="str">
        <f t="shared" si="1"/>
        <v/>
      </c>
      <c r="F5" t="s">
        <v>8</v>
      </c>
      <c r="G5">
        <v>-9.8292552522351792E-2</v>
      </c>
    </row>
    <row r="6" spans="1:7" x14ac:dyDescent="0.25">
      <c r="A6">
        <v>5</v>
      </c>
      <c r="B6" s="1">
        <v>1.66E-2</v>
      </c>
      <c r="C6" s="1">
        <f t="shared" si="0"/>
        <v>1.6435655141710626E-2</v>
      </c>
      <c r="D6">
        <f t="shared" si="1"/>
        <v>2.7009232446154387E-8</v>
      </c>
      <c r="F6" t="s">
        <v>9</v>
      </c>
      <c r="G6">
        <v>1.3726369580665929</v>
      </c>
    </row>
    <row r="7" spans="1:7" x14ac:dyDescent="0.25">
      <c r="A7">
        <v>8</v>
      </c>
      <c r="B7" s="1"/>
      <c r="C7" s="1">
        <f t="shared" si="0"/>
        <v>2.3254548857895824E-2</v>
      </c>
      <c r="D7" t="str">
        <f t="shared" si="1"/>
        <v/>
      </c>
      <c r="F7" t="s">
        <v>10</v>
      </c>
      <c r="G7">
        <v>1.0153728350420383</v>
      </c>
    </row>
    <row r="8" spans="1:7" x14ac:dyDescent="0.25">
      <c r="A8">
        <v>10</v>
      </c>
      <c r="B8" s="1">
        <v>2.58E-2</v>
      </c>
      <c r="C8" s="1">
        <f t="shared" si="0"/>
        <v>2.6030466736513505E-2</v>
      </c>
      <c r="D8">
        <f t="shared" si="1"/>
        <v>5.3114916639185365E-8</v>
      </c>
    </row>
    <row r="9" spans="1:7" x14ac:dyDescent="0.25">
      <c r="A9">
        <v>15</v>
      </c>
      <c r="B9" s="1"/>
      <c r="C9" s="1">
        <f t="shared" si="0"/>
        <v>2.9928873659021474E-2</v>
      </c>
      <c r="D9" t="str">
        <f t="shared" si="1"/>
        <v/>
      </c>
    </row>
    <row r="10" spans="1:7" x14ac:dyDescent="0.25">
      <c r="A10">
        <v>20</v>
      </c>
      <c r="B10" s="1"/>
      <c r="C10" s="1">
        <f t="shared" si="0"/>
        <v>3.1904045863620237E-2</v>
      </c>
      <c r="D10" t="str">
        <f t="shared" si="1"/>
        <v/>
      </c>
    </row>
    <row r="11" spans="1:7" x14ac:dyDescent="0.25">
      <c r="A11">
        <v>25</v>
      </c>
      <c r="B11" s="1">
        <v>3.32E-2</v>
      </c>
      <c r="C11" s="1">
        <f t="shared" si="0"/>
        <v>3.3089959344767453E-2</v>
      </c>
      <c r="D11">
        <f t="shared" si="1"/>
        <v>1.2108945804008389E-8</v>
      </c>
    </row>
    <row r="12" spans="1:7" x14ac:dyDescent="0.25">
      <c r="A12">
        <v>30</v>
      </c>
      <c r="B12" s="1"/>
      <c r="C12" s="1">
        <f t="shared" si="0"/>
        <v>3.3880591879798777E-2</v>
      </c>
      <c r="D12" t="str">
        <f t="shared" si="1"/>
        <v/>
      </c>
    </row>
    <row r="13" spans="1:7" x14ac:dyDescent="0.25">
      <c r="D13">
        <f>SUM(D2:D12)</f>
        <v>9.7216502256538628E-8</v>
      </c>
    </row>
  </sheetData>
  <mergeCells count="1">
    <mergeCell ref="F1:G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L4" sqref="L4"/>
    </sheetView>
  </sheetViews>
  <sheetFormatPr defaultColWidth="11" defaultRowHeight="15.75" x14ac:dyDescent="0.25"/>
  <cols>
    <col min="4" max="4" width="11.875" bestFit="1" customWidth="1"/>
  </cols>
  <sheetData>
    <row r="1" spans="1:7" x14ac:dyDescent="0.25">
      <c r="A1" t="s">
        <v>1</v>
      </c>
      <c r="B1" t="s">
        <v>0</v>
      </c>
      <c r="C1" t="s">
        <v>2</v>
      </c>
      <c r="D1" t="s">
        <v>3</v>
      </c>
      <c r="F1" s="2" t="s">
        <v>4</v>
      </c>
      <c r="G1" s="2"/>
    </row>
    <row r="2" spans="1:7" x14ac:dyDescent="0.25">
      <c r="A2">
        <f>10/360</f>
        <v>2.7777777777777776E-2</v>
      </c>
      <c r="B2" s="1">
        <v>1E-4</v>
      </c>
      <c r="C2" s="1">
        <f>$G$2+$G$3*((1-EXP(-A2/$G$6))/(A2/$G$6))+$G$4*(((1-EXP(-A2/$G$6))/(A2/$G$6))-EXP(-A2/$G$6))+$G$5*((((1-EXP(-A2/$G$7))/(A2/$G$7)))-EXP(-A2/$G$7))</f>
        <v>2.2285582450033855E-4</v>
      </c>
      <c r="D2">
        <f>POWER(B2-C2,2)*10000</f>
        <v>1.5093553613657989E-4</v>
      </c>
      <c r="F2" t="s">
        <v>5</v>
      </c>
      <c r="G2">
        <v>2.1403523094112878E-2</v>
      </c>
    </row>
    <row r="3" spans="1:7" x14ac:dyDescent="0.25">
      <c r="A3">
        <f>44/360</f>
        <v>0.12222222222222222</v>
      </c>
      <c r="B3" s="1">
        <v>1E-4</v>
      </c>
      <c r="C3" s="1">
        <f t="shared" ref="C3:C32" si="0">$G$2+$G$3*((1-EXP(-A3/$G$6))/(A3/$G$6))+$G$4*(((1-EXP(-A3/$G$6))/(A3/$G$6))-EXP(-A3/$G$6))+$G$5*((((1-EXP(-A3/$G$7))/(A3/$G$7)))-EXP(-A3/$G$7))</f>
        <v>-7.0102487376456305E-5</v>
      </c>
      <c r="D3">
        <f t="shared" ref="D3:D32" si="1">POWER(B3-C3,2)*10000</f>
        <v>2.8934856211657473E-4</v>
      </c>
      <c r="F3" t="s">
        <v>6</v>
      </c>
      <c r="G3">
        <v>-2.0948690206385082E-2</v>
      </c>
    </row>
    <row r="4" spans="1:7" x14ac:dyDescent="0.25">
      <c r="A4">
        <f>71/360</f>
        <v>0.19722222222222222</v>
      </c>
      <c r="B4" s="1">
        <v>2.0000000000000001E-4</v>
      </c>
      <c r="C4" s="1">
        <f t="shared" si="0"/>
        <v>-1.7284197457387469E-5</v>
      </c>
      <c r="D4">
        <f t="shared" si="1"/>
        <v>4.7212422464700953E-4</v>
      </c>
      <c r="F4" t="s">
        <v>7</v>
      </c>
      <c r="G4">
        <v>-1.5588005289789418E-2</v>
      </c>
    </row>
    <row r="5" spans="1:7" x14ac:dyDescent="0.25">
      <c r="A5">
        <f>95/360</f>
        <v>0.2638888888888889</v>
      </c>
      <c r="B5" s="1">
        <v>1E-4</v>
      </c>
      <c r="C5" s="1">
        <f t="shared" si="0"/>
        <v>1.0121505349758395E-4</v>
      </c>
      <c r="D5">
        <f t="shared" si="1"/>
        <v>1.4763550019909843E-8</v>
      </c>
      <c r="F5" t="s">
        <v>8</v>
      </c>
      <c r="G5">
        <v>-6.3273287642525919E-2</v>
      </c>
    </row>
    <row r="6" spans="1:7" x14ac:dyDescent="0.25">
      <c r="A6">
        <f>101/360</f>
        <v>0.28055555555555556</v>
      </c>
      <c r="B6" s="1">
        <v>1.3300000000000001E-4</v>
      </c>
      <c r="C6" s="1">
        <f t="shared" si="0"/>
        <v>1.3337663715702868E-4</v>
      </c>
      <c r="D6">
        <f t="shared" si="1"/>
        <v>1.418555480546418E-9</v>
      </c>
      <c r="F6" t="s">
        <v>9</v>
      </c>
      <c r="G6">
        <v>0.1797879409692259</v>
      </c>
    </row>
    <row r="7" spans="1:7" x14ac:dyDescent="0.25">
      <c r="A7">
        <f>128/360</f>
        <v>0.35555555555555557</v>
      </c>
      <c r="B7" s="1">
        <v>1E-4</v>
      </c>
      <c r="C7" s="1">
        <f t="shared" si="0"/>
        <v>2.679925300922625E-4</v>
      </c>
      <c r="D7">
        <f t="shared" si="1"/>
        <v>2.8221490166799724E-4</v>
      </c>
      <c r="F7" t="s">
        <v>10</v>
      </c>
      <c r="G7">
        <v>1.2680131889129223</v>
      </c>
    </row>
    <row r="8" spans="1:7" x14ac:dyDescent="0.25">
      <c r="A8">
        <f>163/360</f>
        <v>0.45277777777777778</v>
      </c>
      <c r="B8" s="1">
        <v>2.0000000000000001E-4</v>
      </c>
      <c r="C8" s="1">
        <f t="shared" si="0"/>
        <v>3.8528383926601621E-4</v>
      </c>
      <c r="D8">
        <f t="shared" si="1"/>
        <v>3.433010109315493E-4</v>
      </c>
    </row>
    <row r="9" spans="1:7" x14ac:dyDescent="0.25">
      <c r="A9">
        <f>190/360</f>
        <v>0.52777777777777779</v>
      </c>
      <c r="B9" s="1">
        <v>2.0000000000000001E-4</v>
      </c>
      <c r="C9" s="1">
        <f t="shared" si="0"/>
        <v>4.1972612473533538E-4</v>
      </c>
      <c r="D9">
        <f t="shared" si="1"/>
        <v>4.8279569891208164E-4</v>
      </c>
    </row>
    <row r="10" spans="1:7" x14ac:dyDescent="0.25">
      <c r="A10">
        <f>215/360</f>
        <v>0.59722222222222221</v>
      </c>
      <c r="B10" s="1">
        <v>2.8899999999999998E-4</v>
      </c>
      <c r="C10" s="1">
        <f t="shared" si="0"/>
        <v>4.1009915351893425E-4</v>
      </c>
      <c r="D10">
        <f t="shared" si="1"/>
        <v>1.466500498300241E-4</v>
      </c>
    </row>
    <row r="11" spans="1:7" x14ac:dyDescent="0.25">
      <c r="A11">
        <f>218/360</f>
        <v>0.60555555555555551</v>
      </c>
      <c r="B11" s="1">
        <v>2.9999999999999997E-4</v>
      </c>
      <c r="C11" s="1">
        <f t="shared" si="0"/>
        <v>4.0652824098339445E-4</v>
      </c>
      <c r="D11">
        <f t="shared" si="1"/>
        <v>1.1348266127016166E-4</v>
      </c>
    </row>
    <row r="12" spans="1:7" x14ac:dyDescent="0.25">
      <c r="A12">
        <f>245/360</f>
        <v>0.68055555555555558</v>
      </c>
      <c r="B12" s="1">
        <v>5.0000000000000001E-4</v>
      </c>
      <c r="C12" s="1">
        <f t="shared" si="0"/>
        <v>3.5438596649770351E-4</v>
      </c>
      <c r="D12">
        <f t="shared" si="1"/>
        <v>2.1203446752807929E-4</v>
      </c>
    </row>
    <row r="13" spans="1:7" x14ac:dyDescent="0.25">
      <c r="A13">
        <f>358/360</f>
        <v>0.99444444444444446</v>
      </c>
      <c r="B13" s="1">
        <v>2.0000000000000001E-4</v>
      </c>
      <c r="C13" s="1">
        <f t="shared" si="0"/>
        <v>-8.496221569582324E-5</v>
      </c>
      <c r="D13">
        <f t="shared" si="1"/>
        <v>8.1203464374272883E-4</v>
      </c>
    </row>
    <row r="14" spans="1:7" x14ac:dyDescent="0.25">
      <c r="A14">
        <f>455/360</f>
        <v>1.2638888888888888</v>
      </c>
      <c r="B14" s="1">
        <v>1.8000000000000001E-4</v>
      </c>
      <c r="C14" s="1">
        <f t="shared" si="0"/>
        <v>-4.7342475916414828E-4</v>
      </c>
      <c r="D14">
        <f t="shared" si="1"/>
        <v>4.2696391588872527E-3</v>
      </c>
    </row>
    <row r="15" spans="1:7" x14ac:dyDescent="0.25">
      <c r="A15">
        <f>575/360</f>
        <v>1.5972222222222223</v>
      </c>
      <c r="B15" s="1">
        <v>0</v>
      </c>
      <c r="C15" s="1">
        <f t="shared" si="0"/>
        <v>-7.3000663547912598E-4</v>
      </c>
      <c r="D15">
        <f t="shared" si="1"/>
        <v>5.3290968784355354E-3</v>
      </c>
    </row>
    <row r="16" spans="1:7" x14ac:dyDescent="0.25">
      <c r="A16">
        <f>605/360</f>
        <v>1.6805555555555556</v>
      </c>
      <c r="B16" s="1">
        <v>-8.0000000000000004E-4</v>
      </c>
      <c r="C16" s="1">
        <f t="shared" si="0"/>
        <v>-7.467678775687249E-4</v>
      </c>
      <c r="D16">
        <f t="shared" si="1"/>
        <v>2.8336588585382664E-5</v>
      </c>
    </row>
    <row r="17" spans="1:5" x14ac:dyDescent="0.25">
      <c r="A17">
        <f>718/360</f>
        <v>1.9944444444444445</v>
      </c>
      <c r="B17" s="1">
        <v>-2.8E-3</v>
      </c>
      <c r="C17" s="1">
        <f t="shared" si="0"/>
        <v>-6.4649317832161587E-4</v>
      </c>
      <c r="D17">
        <f t="shared" si="1"/>
        <v>4.6375916310153358E-2</v>
      </c>
    </row>
    <row r="18" spans="1:5" x14ac:dyDescent="0.25">
      <c r="A18">
        <f>815/360</f>
        <v>2.2638888888888888</v>
      </c>
      <c r="B18" s="1">
        <v>-1E-4</v>
      </c>
      <c r="C18" s="1">
        <f t="shared" si="0"/>
        <v>-3.8021861320267428E-4</v>
      </c>
      <c r="D18">
        <f t="shared" si="1"/>
        <v>7.8522471185229982E-4</v>
      </c>
    </row>
    <row r="19" spans="1:5" x14ac:dyDescent="0.25">
      <c r="A19">
        <f>965/360</f>
        <v>2.6805555555555554</v>
      </c>
      <c r="B19" s="1">
        <v>4.0000000000000002E-4</v>
      </c>
      <c r="C19" s="1">
        <f t="shared" si="0"/>
        <v>2.7708908117628564E-4</v>
      </c>
      <c r="D19">
        <f t="shared" si="1"/>
        <v>1.5107093966089705E-4</v>
      </c>
    </row>
    <row r="20" spans="1:5" x14ac:dyDescent="0.25">
      <c r="A20">
        <f>1074/360</f>
        <v>2.9833333333333334</v>
      </c>
      <c r="B20" s="1">
        <v>1.4E-3</v>
      </c>
      <c r="C20" s="1">
        <f t="shared" si="0"/>
        <v>8.8386153832179307E-4</v>
      </c>
      <c r="D20">
        <f t="shared" si="1"/>
        <v>2.6639891162354586E-3</v>
      </c>
    </row>
    <row r="21" spans="1:5" x14ac:dyDescent="0.25">
      <c r="A21">
        <f>1078/360</f>
        <v>2.9944444444444445</v>
      </c>
      <c r="B21" s="1">
        <v>2.3E-3</v>
      </c>
      <c r="C21" s="1">
        <f t="shared" si="0"/>
        <v>9.0759854390180805E-4</v>
      </c>
      <c r="D21">
        <f t="shared" si="1"/>
        <v>1.938781814944365E-2</v>
      </c>
      <c r="E21">
        <f>SUM(D2:D32)</f>
        <v>1.0702710810316869</v>
      </c>
    </row>
    <row r="22" spans="1:5" x14ac:dyDescent="0.25">
      <c r="A22">
        <f>1175/360</f>
        <v>3.2638888888888888</v>
      </c>
      <c r="B22" s="1">
        <v>2.3E-3</v>
      </c>
      <c r="C22" s="1">
        <f t="shared" si="0"/>
        <v>1.5064656418264551E-3</v>
      </c>
      <c r="D22">
        <f t="shared" si="1"/>
        <v>6.2969677760189987E-3</v>
      </c>
    </row>
    <row r="23" spans="1:5" x14ac:dyDescent="0.25">
      <c r="A23">
        <f>1434/360</f>
        <v>3.9833333333333334</v>
      </c>
      <c r="B23" s="1">
        <v>2.3E-3</v>
      </c>
      <c r="C23" s="1">
        <f t="shared" si="0"/>
        <v>3.2180679274183242E-3</v>
      </c>
      <c r="D23">
        <f t="shared" si="1"/>
        <v>8.4284871935417748E-3</v>
      </c>
    </row>
    <row r="24" spans="1:5" x14ac:dyDescent="0.25">
      <c r="A24">
        <f>1438/360</f>
        <v>3.9944444444444445</v>
      </c>
      <c r="B24" s="1">
        <v>2.3E-3</v>
      </c>
      <c r="C24" s="1">
        <f t="shared" si="0"/>
        <v>3.2448270795611585E-3</v>
      </c>
      <c r="D24">
        <f t="shared" si="1"/>
        <v>8.9269821027206774E-3</v>
      </c>
    </row>
    <row r="25" spans="1:5" x14ac:dyDescent="0.25">
      <c r="A25">
        <f>1535/360</f>
        <v>4.2638888888888893</v>
      </c>
      <c r="B25" s="1">
        <v>2.3E-3</v>
      </c>
      <c r="C25" s="1">
        <f t="shared" si="0"/>
        <v>3.8903213629239951E-3</v>
      </c>
      <c r="D25">
        <f t="shared" si="1"/>
        <v>2.5291220373724336E-2</v>
      </c>
    </row>
    <row r="26" spans="1:5" x14ac:dyDescent="0.25">
      <c r="A26">
        <f>1794/360</f>
        <v>4.9833333333333334</v>
      </c>
      <c r="B26" s="1">
        <v>2.3E-3</v>
      </c>
      <c r="C26" s="1">
        <f t="shared" si="0"/>
        <v>5.5445492941182725E-3</v>
      </c>
      <c r="D26">
        <f t="shared" si="1"/>
        <v>0.10527100121963381</v>
      </c>
    </row>
    <row r="27" spans="1:5" x14ac:dyDescent="0.25">
      <c r="A27">
        <f>1798/360</f>
        <v>4.9944444444444445</v>
      </c>
      <c r="B27" s="1">
        <v>5.7000000000000002E-3</v>
      </c>
      <c r="C27" s="1">
        <f t="shared" si="0"/>
        <v>5.5689994454738365E-3</v>
      </c>
      <c r="D27">
        <f t="shared" si="1"/>
        <v>1.7161145286162399E-4</v>
      </c>
    </row>
    <row r="28" spans="1:5" x14ac:dyDescent="0.25">
      <c r="A28">
        <f>2154/360</f>
        <v>5.9833333333333334</v>
      </c>
      <c r="B28" s="1">
        <v>5.7000000000000002E-3</v>
      </c>
      <c r="C28" s="1">
        <f t="shared" si="0"/>
        <v>7.581071173726547E-3</v>
      </c>
      <c r="D28">
        <f t="shared" si="1"/>
        <v>3.5384287606249683E-2</v>
      </c>
    </row>
    <row r="29" spans="1:5" x14ac:dyDescent="0.25">
      <c r="A29">
        <f>2158/360</f>
        <v>5.9944444444444445</v>
      </c>
      <c r="B29" s="1">
        <v>1.2500000000000001E-2</v>
      </c>
      <c r="C29" s="1">
        <f t="shared" si="0"/>
        <v>7.6017687111109601E-3</v>
      </c>
      <c r="D29">
        <f t="shared" si="1"/>
        <v>0.2399266975945159</v>
      </c>
    </row>
    <row r="30" spans="1:5" x14ac:dyDescent="0.25">
      <c r="A30">
        <f>2518/360</f>
        <v>6.9944444444444445</v>
      </c>
      <c r="B30" s="1">
        <v>1.5800000000000002E-2</v>
      </c>
      <c r="C30" s="1">
        <f t="shared" si="0"/>
        <v>9.2942358515203608E-3</v>
      </c>
      <c r="D30">
        <f t="shared" si="1"/>
        <v>0.42324967155643023</v>
      </c>
    </row>
    <row r="31" spans="1:5" x14ac:dyDescent="0.25">
      <c r="A31">
        <f>2878/360</f>
        <v>7.9944444444444445</v>
      </c>
      <c r="B31" s="1">
        <v>7.7000000000000002E-3</v>
      </c>
      <c r="C31" s="1">
        <f t="shared" si="0"/>
        <v>1.0679942149275846E-2</v>
      </c>
      <c r="D31">
        <f t="shared" si="1"/>
        <v>8.8800552130307492E-2</v>
      </c>
    </row>
    <row r="32" spans="1:5" x14ac:dyDescent="0.25">
      <c r="A32">
        <f>3216/360</f>
        <v>8.9333333333333336</v>
      </c>
      <c r="B32" s="1">
        <v>9.5999999999999992E-3</v>
      </c>
      <c r="C32" s="1">
        <f t="shared" si="0"/>
        <v>1.17500598185525E-2</v>
      </c>
      <c r="D32">
        <f t="shared" si="1"/>
        <v>4.6227572233540147E-2</v>
      </c>
    </row>
  </sheetData>
  <mergeCells count="1">
    <mergeCell ref="F1:G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Youtube Example</vt:lpstr>
      <vt:lpstr>Based on Swedish Bonds</vt:lpstr>
    </vt:vector>
  </TitlesOfParts>
  <Company>University of Stellenbosch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 Ndiweni</dc:creator>
  <cp:lastModifiedBy>mylurian</cp:lastModifiedBy>
  <dcterms:created xsi:type="dcterms:W3CDTF">2014-11-22T14:34:00Z</dcterms:created>
  <dcterms:modified xsi:type="dcterms:W3CDTF">2014-12-14T17:31:35Z</dcterms:modified>
</cp:coreProperties>
</file>