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5955" windowHeight="3360" activeTab="1"/>
  </bookViews>
  <sheets>
    <sheet name="Nelson Siegel" sheetId="1" r:id="rId1"/>
    <sheet name="Market Data" sheetId="2" r:id="rId2"/>
  </sheets>
  <externalReferences>
    <externalReference r:id="rId5"/>
  </externalReferences>
  <definedNames>
    <definedName name="INITIAL">#REF!</definedName>
    <definedName name="_xlnm.Print_Area" localSheetId="0">'Nelson Siegel'!$A$4:$I$39</definedName>
    <definedName name="ShortRate">#REF!</definedName>
    <definedName name="solver_adj" localSheetId="0" hidden="1">'Nelson Siegel'!$D$7:$D$11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'Nelson Siegel'!$C$13</definedName>
    <definedName name="solver_lhs10" localSheetId="0" hidden="1">'Nelson Siegel'!$B$22</definedName>
    <definedName name="solver_lhs11" localSheetId="0" hidden="1">'Nelson Siegel'!$B$22</definedName>
    <definedName name="solver_lhs12" localSheetId="0" hidden="1">'Nelson Siegel'!$B$22</definedName>
    <definedName name="solver_lhs13" localSheetId="0" hidden="1">'Nelson Siegel'!$B$22</definedName>
    <definedName name="solver_lhs14" localSheetId="0" hidden="1">'Nelson Siegel'!$B$22</definedName>
    <definedName name="solver_lhs15" localSheetId="0" hidden="1">'Nelson Siegel'!$B$22</definedName>
    <definedName name="solver_lhs16" localSheetId="0" hidden="1">'Nelson Siegel'!$B$22</definedName>
    <definedName name="solver_lhs17" localSheetId="0" hidden="1">'Nelson Siegel'!$B$22</definedName>
    <definedName name="solver_lhs2" localSheetId="0" hidden="1">'Nelson Siegel'!$C$13</definedName>
    <definedName name="solver_lhs3" localSheetId="0" hidden="1">'Nelson Siegel'!$C$13</definedName>
    <definedName name="solver_lhs4" localSheetId="0" hidden="1">'Nelson Siegel'!$C$13</definedName>
    <definedName name="solver_lhs5" localSheetId="0" hidden="1">'Nelson Siegel'!$C$13</definedName>
    <definedName name="solver_lhs6" localSheetId="0" hidden="1">'Nelson Siegel'!$B$22</definedName>
    <definedName name="solver_lhs7" localSheetId="0" hidden="1">'Nelson Siegel'!$B$22</definedName>
    <definedName name="solver_lhs8" localSheetId="0" hidden="1">'Nelson Siegel'!$B$22</definedName>
    <definedName name="solver_lhs9" localSheetId="0" hidden="1">'Nelson Siegel'!$B$22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'Nelson Siegel'!$I$32</definedName>
    <definedName name="solver_pre" localSheetId="0" hidden="1">0.000001</definedName>
    <definedName name="solver_rel1" localSheetId="0" hidden="1">3</definedName>
    <definedName name="solver_rel10" localSheetId="0" hidden="1">2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0</definedName>
    <definedName name="solver_rhs10" localSheetId="0" hidden="1">'Nelson Siegel'!$C$7+'Nelson Siegel'!$C$8</definedName>
    <definedName name="solver_rhs11" localSheetId="0" hidden="1">'Nelson Siegel'!$C$7+'Nelson Siegel'!$C$8</definedName>
    <definedName name="solver_rhs12" localSheetId="0" hidden="1">'Nelson Siegel'!$C$7+'Nelson Siegel'!$C$8</definedName>
    <definedName name="solver_rhs13" localSheetId="0" hidden="1">'Nelson Siegel'!$C$7+'Nelson Siegel'!$C$8</definedName>
    <definedName name="solver_rhs14" localSheetId="0" hidden="1">'Nelson Siegel'!$C$7+'Nelson Siegel'!$C$8</definedName>
    <definedName name="solver_rhs15" localSheetId="0" hidden="1">'Nelson Siegel'!$C$7+'Nelson Siegel'!$C$8</definedName>
    <definedName name="solver_rhs16" localSheetId="0" hidden="1">'Nelson Siegel'!$C$7+'Nelson Siegel'!$C$8</definedName>
    <definedName name="solver_rhs17" localSheetId="0" hidden="1">'Nelson Siegel'!$C$7+'Nelson Siegel'!$C$8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'Nelson Siegel'!$C$7+'Nelson Siegel'!$C$8</definedName>
    <definedName name="solver_rhs7" localSheetId="0" hidden="1">'Nelson Siegel'!$C$7+'Nelson Siegel'!$C$8</definedName>
    <definedName name="solver_rhs8" localSheetId="0" hidden="1">'Nelson Siegel'!$C$7+'Nelson Siegel'!$C$8</definedName>
    <definedName name="solver_rhs9" localSheetId="0" hidden="1">'Nelson Siegel'!$C$7+'Nelson Siegel'!$C$8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 Oliver</author>
    <author>Akroma</author>
  </authors>
  <commentList>
    <comment ref="D13" authorId="0">
      <text>
        <r>
          <rPr>
            <b/>
            <sz val="8"/>
            <rFont val="Tahoma"/>
            <family val="2"/>
          </rPr>
          <t xml:space="preserve"> Oliver:</t>
        </r>
        <r>
          <rPr>
            <sz val="8"/>
            <rFont val="Tahoma"/>
            <family val="2"/>
          </rPr>
          <t xml:space="preserve">
Sum of Betas
</t>
        </r>
      </text>
    </comment>
    <comment ref="I32" authorId="1">
      <text>
        <r>
          <rPr>
            <b/>
            <sz val="8"/>
            <rFont val="Tahoma"/>
            <family val="2"/>
          </rPr>
          <t>Akroma:</t>
        </r>
        <r>
          <rPr>
            <sz val="8"/>
            <rFont val="Tahoma"/>
            <family val="2"/>
          </rPr>
          <t xml:space="preserve">
Sum of average price error
</t>
        </r>
      </text>
    </comment>
  </commentList>
</comments>
</file>

<file path=xl/sharedStrings.xml><?xml version="1.0" encoding="utf-8"?>
<sst xmlns="http://schemas.openxmlformats.org/spreadsheetml/2006/main" count="379" uniqueCount="165">
  <si>
    <t>Time to maturity</t>
  </si>
  <si>
    <t>Short-run component</t>
  </si>
  <si>
    <t>Medium-term component</t>
  </si>
  <si>
    <t>Spot rate at time t</t>
  </si>
  <si>
    <t>Support Line for Chart</t>
  </si>
  <si>
    <t>Decay parameter 2</t>
  </si>
  <si>
    <t>Decay parameter 1</t>
  </si>
  <si>
    <t>Settlement date</t>
  </si>
  <si>
    <t>Coupon</t>
  </si>
  <si>
    <t>Maturity</t>
  </si>
  <si>
    <t>Duration</t>
  </si>
  <si>
    <t>Bond Data</t>
  </si>
  <si>
    <t>Long-run component</t>
  </si>
  <si>
    <t>Short-term rate</t>
  </si>
  <si>
    <t>Extension</t>
  </si>
  <si>
    <r>
      <t>b</t>
    </r>
    <r>
      <rPr>
        <b/>
        <vertAlign val="subscript"/>
        <sz val="10"/>
        <rFont val="Arial"/>
        <family val="2"/>
      </rPr>
      <t>0</t>
    </r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</si>
  <si>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</si>
  <si>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2</t>
    </r>
  </si>
  <si>
    <r>
      <t>t</t>
    </r>
    <r>
      <rPr>
        <b/>
        <vertAlign val="subscript"/>
        <sz val="10"/>
        <rFont val="Arial"/>
        <family val="2"/>
      </rPr>
      <t>1</t>
    </r>
  </si>
  <si>
    <r>
      <t>t</t>
    </r>
    <r>
      <rPr>
        <b/>
        <vertAlign val="sub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</si>
  <si>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Symbol"/>
        <family val="1"/>
      </rPr>
      <t>3</t>
    </r>
  </si>
  <si>
    <t>Years</t>
  </si>
  <si>
    <t>Data for Chart</t>
  </si>
  <si>
    <t>t</t>
  </si>
  <si>
    <t>Price</t>
  </si>
  <si>
    <t>NSE Price</t>
  </si>
  <si>
    <t>Long-run interest rates</t>
  </si>
  <si>
    <t xml:space="preserve">Terms for the N &amp;S spot rate  </t>
  </si>
  <si>
    <t>Term1</t>
  </si>
  <si>
    <t>Term 2</t>
  </si>
  <si>
    <t>Term 3</t>
  </si>
  <si>
    <t>Term 4</t>
  </si>
  <si>
    <t>9/11/2010</t>
  </si>
  <si>
    <t>10/11/2010</t>
  </si>
  <si>
    <t>17/11/2010</t>
  </si>
  <si>
    <t>10/12/2010</t>
  </si>
  <si>
    <t>10/1/2011</t>
  </si>
  <si>
    <t>10/2/2011</t>
  </si>
  <si>
    <t>16/3/2011</t>
  </si>
  <si>
    <t>15/6/2011</t>
  </si>
  <si>
    <t>Average price error</t>
  </si>
  <si>
    <t>Zero rate</t>
  </si>
  <si>
    <t>β0</t>
  </si>
  <si>
    <t>β1*((1-EXP(-t/τ1))/(t/τ1))</t>
  </si>
  <si>
    <t>β2*((1-EXP(-t/τ1))/(t/τ1)-EXP(-t/τ1))</t>
  </si>
  <si>
    <t>β3*((1-EXP(-t/τ2))/(t/τ2)-EXP(-t/τ2))</t>
  </si>
  <si>
    <t>Nelson-Siegel-Svensson Model</t>
  </si>
  <si>
    <t>Foward Rates</t>
  </si>
  <si>
    <t>Par Yield Curve</t>
  </si>
  <si>
    <t>Zero curve</t>
  </si>
  <si>
    <t>Today</t>
  </si>
  <si>
    <t>8/11/2010</t>
  </si>
  <si>
    <t>Tenor</t>
  </si>
  <si>
    <t>start day</t>
  </si>
  <si>
    <t>end day</t>
  </si>
  <si>
    <t>Rate</t>
  </si>
  <si>
    <t>1 DAY CASH</t>
  </si>
  <si>
    <t>5/11/2010</t>
  </si>
  <si>
    <t>3-day</t>
  </si>
  <si>
    <t>ACT/360</t>
  </si>
  <si>
    <t>1-day</t>
  </si>
  <si>
    <t>ACT/365</t>
  </si>
  <si>
    <t>T/N CASH</t>
  </si>
  <si>
    <t>7 DAY CASH</t>
  </si>
  <si>
    <t>16/11/2010</t>
  </si>
  <si>
    <t>7-day</t>
  </si>
  <si>
    <t>1 MON CASH</t>
  </si>
  <si>
    <t>9/12/2010</t>
  </si>
  <si>
    <t>30-day</t>
  </si>
  <si>
    <t>1-month</t>
  </si>
  <si>
    <t>2 MON CASH</t>
  </si>
  <si>
    <t>62-day</t>
  </si>
  <si>
    <t>2-month</t>
  </si>
  <si>
    <t>3 MON CASH</t>
  </si>
  <si>
    <t>9/2/2011</t>
  </si>
  <si>
    <t>92-day</t>
  </si>
  <si>
    <t>3-month</t>
  </si>
  <si>
    <t>DEC 10 FRA</t>
  </si>
  <si>
    <t>15/12/2010</t>
  </si>
  <si>
    <t>91-day</t>
  </si>
  <si>
    <t>MAR 11 FRA</t>
  </si>
  <si>
    <t>JUN 11 FRA</t>
  </si>
  <si>
    <t>21/9/2011</t>
  </si>
  <si>
    <t>SEP 11 FRA</t>
  </si>
  <si>
    <t>21/12/2011</t>
  </si>
  <si>
    <t>DEC 11 FRA</t>
  </si>
  <si>
    <t>21/3/2012</t>
  </si>
  <si>
    <t>MAR 12 FRA</t>
  </si>
  <si>
    <t>20/6/2012</t>
  </si>
  <si>
    <t>JUN 12 FRA</t>
  </si>
  <si>
    <t>19/9/2012</t>
  </si>
  <si>
    <t>SEP 12 FRA</t>
  </si>
  <si>
    <t>19/12/2012</t>
  </si>
  <si>
    <t>DEC 12 FRA</t>
  </si>
  <si>
    <t>20/3/2013</t>
  </si>
  <si>
    <t>MAR 13 FRA</t>
  </si>
  <si>
    <t>19/6/2013</t>
  </si>
  <si>
    <t>JUN 13 FRA</t>
  </si>
  <si>
    <t>18/9/2013</t>
  </si>
  <si>
    <t>SEP 13 FRA</t>
  </si>
  <si>
    <t>18/12/2013</t>
  </si>
  <si>
    <t>4 YR SWAP</t>
  </si>
  <si>
    <t>10/11/2014</t>
  </si>
  <si>
    <t>1-year</t>
  </si>
  <si>
    <t>30E/360</t>
  </si>
  <si>
    <t>4-year</t>
  </si>
  <si>
    <t>5 YR SWAP</t>
  </si>
  <si>
    <t>9/11/2015</t>
  </si>
  <si>
    <t>5-year</t>
  </si>
  <si>
    <t>10/11/2015</t>
  </si>
  <si>
    <t>6 YR SWAP</t>
  </si>
  <si>
    <t>9/11/2016</t>
  </si>
  <si>
    <t>6-year</t>
  </si>
  <si>
    <t>10/11/2016</t>
  </si>
  <si>
    <t>7 YR SWAP</t>
  </si>
  <si>
    <t>9/11/2017</t>
  </si>
  <si>
    <t>7-year</t>
  </si>
  <si>
    <t>10/11/2017</t>
  </si>
  <si>
    <t>8 YR SWAP</t>
  </si>
  <si>
    <t>9/11/2018</t>
  </si>
  <si>
    <t>8-year</t>
  </si>
  <si>
    <t>12/11/2018</t>
  </si>
  <si>
    <t>9 YR SWAP</t>
  </si>
  <si>
    <t>11/11/2019</t>
  </si>
  <si>
    <t>9-year</t>
  </si>
  <si>
    <t>10 YR SWAP</t>
  </si>
  <si>
    <t>9/11/2020</t>
  </si>
  <si>
    <t>10-year</t>
  </si>
  <si>
    <t>10/11/2020</t>
  </si>
  <si>
    <t>12 YR SWAP</t>
  </si>
  <si>
    <t>9/11/2022</t>
  </si>
  <si>
    <t>12-year</t>
  </si>
  <si>
    <t>10/11/2021</t>
  </si>
  <si>
    <t>15 YR SWAP</t>
  </si>
  <si>
    <t>10/11/2025</t>
  </si>
  <si>
    <t>15-year</t>
  </si>
  <si>
    <t>10/11/2022</t>
  </si>
  <si>
    <t>20 YR SWAP</t>
  </si>
  <si>
    <t>11/11/2030</t>
  </si>
  <si>
    <t>20-year</t>
  </si>
  <si>
    <t>10/11/2023</t>
  </si>
  <si>
    <t>25 YR SWAP</t>
  </si>
  <si>
    <t>9/11/2035</t>
  </si>
  <si>
    <t>25-year</t>
  </si>
  <si>
    <t>11/11/2024</t>
  </si>
  <si>
    <t>30 YR SWAP</t>
  </si>
  <si>
    <t>9/11/2040</t>
  </si>
  <si>
    <t>30-year</t>
  </si>
  <si>
    <t>10/11/2026</t>
  </si>
  <si>
    <t>10/11/2027</t>
  </si>
  <si>
    <t>10/11/2028</t>
  </si>
  <si>
    <t>12/11/2029</t>
  </si>
  <si>
    <t>10/11/2031</t>
  </si>
  <si>
    <t>10/11/2032</t>
  </si>
  <si>
    <t>10/11/2033</t>
  </si>
  <si>
    <t>10/11/2034</t>
  </si>
  <si>
    <t>12/11/2035</t>
  </si>
  <si>
    <t>10/11/2036</t>
  </si>
  <si>
    <t>10/11/2037</t>
  </si>
  <si>
    <t>10/11/2038</t>
  </si>
  <si>
    <t>10/11/2039</t>
  </si>
  <si>
    <t>12/11/2040</t>
  </si>
  <si>
    <t>No.</t>
  </si>
  <si>
    <r>
      <rPr>
        <b/>
        <sz val="12"/>
        <color indexed="9"/>
        <rFont val="Calibri"/>
        <family val="2"/>
      </rPr>
      <t>r</t>
    </r>
    <r>
      <rPr>
        <b/>
        <sz val="8"/>
        <color indexed="9"/>
        <rFont val="Calibri"/>
        <family val="2"/>
      </rPr>
      <t>EN&amp;S</t>
    </r>
  </si>
  <si>
    <r>
      <rPr>
        <b/>
        <sz val="12"/>
        <color indexed="9"/>
        <rFont val="Calibri"/>
        <family val="2"/>
      </rPr>
      <t>r</t>
    </r>
    <r>
      <rPr>
        <b/>
        <sz val="8"/>
        <color indexed="9"/>
        <rFont val="Calibri"/>
        <family val="2"/>
      </rPr>
      <t>N&amp;S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</si>
</sst>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0.0%"/>
    <numFmt numFmtId="193" formatCode="_-* #,##0.0_-;\-* #,##0.0_-;_-* &quot;-&quot;??_-;_-@_-"/>
    <numFmt numFmtId="194" formatCode="0.000%"/>
    <numFmt numFmtId="195" formatCode="_-* #,##0.0000_-;\-* #,##0.0000_-;_-* &quot;-&quot;??_-;_-@_-"/>
    <numFmt numFmtId="196" formatCode="_-* #,##0.000_-;\-* #,##0.000_-;_-* &quot;-&quot;??_-;_-@_-"/>
    <numFmt numFmtId="197" formatCode="_-* #,##0.000_-;\-* #,##0.000_-;_-* &quot;-&quot;???_-;_-@_-"/>
    <numFmt numFmtId="198" formatCode="_(* #,##0.000_);_(* \(#,##0.000\);_(* &quot;-&quot;??_);_(@_)"/>
    <numFmt numFmtId="199" formatCode="_(* #,##0.0_);_(* \(#,##0.0\);_(* &quot;-&quot;??_);_(@_)"/>
    <numFmt numFmtId="200" formatCode="0.0000%"/>
    <numFmt numFmtId="201" formatCode="_-* #,##0.0_-;\-* #,##0.0_-;_-* &quot;-&quot;?_-;_-@_-"/>
    <numFmt numFmtId="202" formatCode="_-* #,##0.00_-;\-* #,##0.00_-;_-* &quot;-&quot;?_-;_-@_-"/>
    <numFmt numFmtId="203" formatCode="0.000000"/>
    <numFmt numFmtId="204" formatCode="0.00000000000000000%"/>
    <numFmt numFmtId="205" formatCode="0.000000000000000%"/>
    <numFmt numFmtId="206" formatCode="_-* #,##0.00000_-;\-* #,##0.00000_-;_-* &quot;-&quot;??_-;_-@_-"/>
    <numFmt numFmtId="207" formatCode="0.0000E+00"/>
    <numFmt numFmtId="208" formatCode="_(* #,##0.0000_);_(* \(#,##0.0000\);_(* &quot;-&quot;??_);_(@_)"/>
    <numFmt numFmtId="209" formatCode="_(* #,##0.00000_);_(* \(#,##0.00000\);_(* &quot;-&quot;??_);_(@_)"/>
    <numFmt numFmtId="210" formatCode="_(* #,##0.000000_);_(* \(#,##0.000000\);_(* &quot;-&quot;??_);_(@_)"/>
    <numFmt numFmtId="211" formatCode="#,##0.00%_);[Red]\(#,##0.00%\)"/>
    <numFmt numFmtId="212" formatCode="yyyy\-mm\-dd"/>
    <numFmt numFmtId="213" formatCode="[$-41D]&quot;den &quot;d\ mmmm\ yyyy"/>
    <numFmt numFmtId="214" formatCode="0.00000000"/>
    <numFmt numFmtId="215" formatCode="0.0000000"/>
    <numFmt numFmtId="216" formatCode="0.00000"/>
    <numFmt numFmtId="217" formatCode="0.0000"/>
    <numFmt numFmtId="218" formatCode="0.000"/>
    <numFmt numFmtId="219" formatCode="0.0"/>
    <numFmt numFmtId="220" formatCode="#,##0.0000_ ;\-#,##0.0000\ "/>
    <numFmt numFmtId="221" formatCode="_(* #,##0.000_);_(* \(#,##0.000\);_(* &quot;-&quot;???_);_(@_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-* #,##0.0000\ _k_r_-;\-* #,##0.0000\ _k_r_-;_-* &quot;-&quot;????\ _k_r_-;_-@_-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u val="single"/>
      <sz val="10"/>
      <name val="Arial"/>
      <family val="2"/>
    </font>
    <font>
      <b/>
      <i/>
      <u val="single"/>
      <sz val="12"/>
      <color indexed="10"/>
      <name val="Arial"/>
      <family val="2"/>
    </font>
    <font>
      <b/>
      <sz val="8"/>
      <name val="Tahoma"/>
      <family val="2"/>
    </font>
    <font>
      <sz val="10.25"/>
      <color indexed="8"/>
      <name val="Arial"/>
      <family val="2"/>
    </font>
    <font>
      <b/>
      <sz val="10.25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.25"/>
      <color indexed="10"/>
      <name val="Arial"/>
      <family val="2"/>
    </font>
    <font>
      <sz val="10.25"/>
      <color indexed="16"/>
      <name val="Arial"/>
      <family val="2"/>
    </font>
    <font>
      <b/>
      <sz val="14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20" fontId="1" fillId="0" borderId="0" xfId="44" applyNumberFormat="1" applyFont="1" applyAlignment="1">
      <alignment/>
    </xf>
    <xf numFmtId="0" fontId="0" fillId="32" borderId="7" xfId="58" applyFont="1" applyAlignment="1">
      <alignment/>
    </xf>
    <xf numFmtId="0" fontId="14" fillId="32" borderId="7" xfId="58" applyFont="1" applyAlignment="1">
      <alignment/>
    </xf>
    <xf numFmtId="0" fontId="7" fillId="32" borderId="7" xfId="58" applyFont="1" applyAlignment="1">
      <alignment/>
    </xf>
    <xf numFmtId="0" fontId="1" fillId="32" borderId="7" xfId="58" applyFont="1" applyAlignment="1">
      <alignment/>
    </xf>
    <xf numFmtId="0" fontId="8" fillId="32" borderId="7" xfId="58" applyFont="1" applyAlignment="1">
      <alignment/>
    </xf>
    <xf numFmtId="10" fontId="0" fillId="32" borderId="7" xfId="58" applyNumberFormat="1" applyFont="1" applyAlignment="1">
      <alignment/>
    </xf>
    <xf numFmtId="0" fontId="1" fillId="32" borderId="7" xfId="58" applyFont="1" applyAlignment="1">
      <alignment/>
    </xf>
    <xf numFmtId="199" fontId="9" fillId="32" borderId="7" xfId="58" applyNumberFormat="1" applyFont="1" applyAlignment="1">
      <alignment/>
    </xf>
    <xf numFmtId="0" fontId="10" fillId="32" borderId="7" xfId="58" applyFont="1" applyAlignment="1">
      <alignment/>
    </xf>
    <xf numFmtId="10" fontId="9" fillId="32" borderId="7" xfId="58" applyNumberFormat="1" applyFont="1" applyAlignment="1">
      <alignment/>
    </xf>
    <xf numFmtId="192" fontId="9" fillId="32" borderId="7" xfId="58" applyNumberFormat="1" applyFont="1" applyAlignment="1">
      <alignment/>
    </xf>
    <xf numFmtId="0" fontId="2" fillId="32" borderId="7" xfId="58" applyFont="1" applyAlignment="1">
      <alignment/>
    </xf>
    <xf numFmtId="196" fontId="9" fillId="32" borderId="7" xfId="58" applyNumberFormat="1" applyFont="1" applyAlignment="1">
      <alignment/>
    </xf>
    <xf numFmtId="0" fontId="9" fillId="32" borderId="7" xfId="58" applyFont="1" applyAlignment="1">
      <alignment/>
    </xf>
    <xf numFmtId="0" fontId="44" fillId="32" borderId="7" xfId="58" applyFont="1" applyAlignment="1">
      <alignment/>
    </xf>
    <xf numFmtId="0" fontId="44" fillId="32" borderId="7" xfId="58" applyNumberFormat="1" applyFont="1" applyAlignment="1">
      <alignment/>
    </xf>
    <xf numFmtId="0" fontId="44" fillId="32" borderId="7" xfId="58" applyFont="1" applyAlignment="1">
      <alignment/>
    </xf>
    <xf numFmtId="0" fontId="1" fillId="32" borderId="7" xfId="58" applyFont="1" applyAlignment="1">
      <alignment horizontal="right"/>
    </xf>
    <xf numFmtId="0" fontId="1" fillId="32" borderId="7" xfId="58" applyFont="1" applyAlignment="1">
      <alignment horizontal="center"/>
    </xf>
    <xf numFmtId="2" fontId="0" fillId="32" borderId="7" xfId="58" applyNumberFormat="1" applyFont="1" applyAlignment="1">
      <alignment/>
    </xf>
    <xf numFmtId="217" fontId="0" fillId="32" borderId="7" xfId="58" applyNumberFormat="1" applyFont="1" applyAlignment="1">
      <alignment/>
    </xf>
    <xf numFmtId="0" fontId="13" fillId="32" borderId="7" xfId="58" applyFont="1" applyAlignment="1">
      <alignment/>
    </xf>
    <xf numFmtId="0" fontId="45" fillId="21" borderId="7" xfId="34" applyBorder="1" applyAlignment="1">
      <alignment/>
    </xf>
    <xf numFmtId="10" fontId="45" fillId="21" borderId="7" xfId="34" applyNumberFormat="1" applyBorder="1" applyAlignment="1">
      <alignment/>
    </xf>
    <xf numFmtId="0" fontId="45" fillId="22" borderId="7" xfId="35" applyBorder="1" applyAlignment="1">
      <alignment/>
    </xf>
    <xf numFmtId="10" fontId="45" fillId="22" borderId="7" xfId="35" applyNumberFormat="1" applyBorder="1" applyAlignment="1">
      <alignment/>
    </xf>
    <xf numFmtId="10" fontId="45" fillId="18" borderId="7" xfId="31" applyNumberFormat="1" applyBorder="1" applyAlignment="1">
      <alignment/>
    </xf>
    <xf numFmtId="0" fontId="61" fillId="32" borderId="7" xfId="58" applyFont="1" applyAlignment="1">
      <alignment/>
    </xf>
    <xf numFmtId="0" fontId="1" fillId="32" borderId="7" xfId="58" applyFont="1" applyAlignment="1">
      <alignment horizontal="left"/>
    </xf>
    <xf numFmtId="0" fontId="59" fillId="32" borderId="7" xfId="58" applyFont="1" applyAlignment="1">
      <alignment/>
    </xf>
    <xf numFmtId="0" fontId="48" fillId="21" borderId="7" xfId="34" applyFont="1" applyBorder="1" applyAlignment="1">
      <alignment/>
    </xf>
    <xf numFmtId="0" fontId="48" fillId="22" borderId="7" xfId="35" applyFont="1" applyBorder="1" applyAlignment="1">
      <alignment/>
    </xf>
    <xf numFmtId="0" fontId="3" fillId="32" borderId="10" xfId="58" applyFont="1" applyBorder="1" applyAlignment="1">
      <alignment horizontal="center"/>
    </xf>
    <xf numFmtId="0" fontId="3" fillId="32" borderId="11" xfId="58" applyFont="1" applyBorder="1" applyAlignment="1">
      <alignment horizontal="center"/>
    </xf>
    <xf numFmtId="0" fontId="3" fillId="32" borderId="12" xfId="58" applyFont="1" applyBorder="1" applyAlignment="1">
      <alignment horizontal="center"/>
    </xf>
    <xf numFmtId="10" fontId="45" fillId="23" borderId="7" xfId="36" applyNumberFormat="1" applyBorder="1" applyAlignment="1">
      <alignment/>
    </xf>
    <xf numFmtId="10" fontId="45" fillId="25" borderId="7" xfId="38" applyNumberFormat="1" applyBorder="1" applyAlignment="1">
      <alignment/>
    </xf>
    <xf numFmtId="0" fontId="45" fillId="23" borderId="7" xfId="36" applyBorder="1" applyAlignment="1">
      <alignment/>
    </xf>
    <xf numFmtId="199" fontId="50" fillId="29" borderId="7" xfId="49" applyNumberFormat="1" applyBorder="1" applyAlignment="1">
      <alignment/>
    </xf>
    <xf numFmtId="0" fontId="50" fillId="29" borderId="7" xfId="49" applyBorder="1" applyAlignment="1">
      <alignment/>
    </xf>
    <xf numFmtId="10" fontId="50" fillId="29" borderId="7" xfId="49" applyNumberFormat="1" applyBorder="1" applyAlignment="1">
      <alignment/>
    </xf>
    <xf numFmtId="200" fontId="45" fillId="23" borderId="7" xfId="36" applyNumberFormat="1" applyBorder="1" applyAlignment="1">
      <alignment horizontal="center"/>
    </xf>
    <xf numFmtId="0" fontId="1" fillId="0" borderId="0" xfId="0" applyFont="1" applyAlignment="1">
      <alignment/>
    </xf>
    <xf numFmtId="226" fontId="1" fillId="0" borderId="0" xfId="44" applyNumberFormat="1" applyFont="1" applyAlignment="1">
      <alignment/>
    </xf>
    <xf numFmtId="0" fontId="0" fillId="0" borderId="0" xfId="0" applyFont="1" applyAlignment="1">
      <alignment/>
    </xf>
    <xf numFmtId="226" fontId="0" fillId="0" borderId="0" xfId="44" applyNumberFormat="1" applyFont="1" applyAlignment="1">
      <alignment/>
    </xf>
    <xf numFmtId="220" fontId="0" fillId="0" borderId="0" xfId="44" applyNumberFormat="1" applyFont="1" applyAlignment="1">
      <alignment/>
    </xf>
    <xf numFmtId="10" fontId="44" fillId="32" borderId="7" xfId="58" applyNumberFormat="1" applyFont="1" applyAlignment="1">
      <alignment/>
    </xf>
    <xf numFmtId="219" fontId="45" fillId="22" borderId="7" xfId="35" applyNumberFormat="1" applyBorder="1" applyAlignment="1">
      <alignment horizontal="left"/>
    </xf>
    <xf numFmtId="2" fontId="45" fillId="21" borderId="7" xfId="34" applyNumberFormat="1" applyBorder="1" applyAlignment="1">
      <alignment/>
    </xf>
    <xf numFmtId="220" fontId="45" fillId="22" borderId="7" xfId="35" applyNumberFormat="1" applyBorder="1" applyAlignment="1">
      <alignment/>
    </xf>
    <xf numFmtId="217" fontId="45" fillId="21" borderId="7" xfId="34" applyNumberFormat="1" applyBorder="1" applyAlignment="1">
      <alignment/>
    </xf>
    <xf numFmtId="200" fontId="45" fillId="22" borderId="7" xfId="35" applyNumberFormat="1" applyBorder="1" applyAlignment="1">
      <alignment/>
    </xf>
    <xf numFmtId="0" fontId="59" fillId="32" borderId="7" xfId="58" applyFont="1" applyAlignment="1">
      <alignment horizontal="center" wrapText="1"/>
    </xf>
    <xf numFmtId="0" fontId="41" fillId="32" borderId="7" xfId="58" applyFont="1" applyAlignment="1">
      <alignment horizontal="center" wrapText="1"/>
    </xf>
    <xf numFmtId="10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10" fontId="45" fillId="23" borderId="0" xfId="36" applyNumberFormat="1" applyAlignment="1">
      <alignment/>
    </xf>
    <xf numFmtId="0" fontId="45" fillId="22" borderId="7" xfId="35" applyBorder="1" applyAlignment="1">
      <alignment horizontal="left"/>
    </xf>
    <xf numFmtId="2" fontId="45" fillId="23" borderId="7" xfId="36" applyNumberFormat="1" applyBorder="1" applyAlignment="1">
      <alignment/>
    </xf>
    <xf numFmtId="15" fontId="45" fillId="23" borderId="7" xfId="36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725"/>
          <c:w val="0.93275"/>
          <c:h val="0.91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Siegel'!$Z$6:$Z$56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'Nelson Siegel'!$AF$5:$AF$7</c:f>
              <c:numCache/>
            </c:numRef>
          </c:xVal>
          <c:yVal>
            <c:numRef>
              <c:f>'Nelson Siegel'!$AG$5:$AG$7</c:f>
              <c:numCache/>
            </c:numRef>
          </c:yVal>
          <c:smooth val="1"/>
        </c:ser>
        <c:axId val="31014599"/>
        <c:axId val="10695936"/>
      </c:scatterChart>
      <c:valAx>
        <c:axId val="3101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Maturity
</a:t>
                </a:r>
              </a:p>
            </c:rich>
          </c:tx>
          <c:layout>
            <c:manualLayout>
              <c:xMode val="factor"/>
              <c:yMode val="factor"/>
              <c:x val="0.014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95936"/>
        <c:crosses val="autoZero"/>
        <c:crossBetween val="midCat"/>
        <c:dispUnits/>
      </c:valAx>
      <c:valAx>
        <c:axId val="1069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Spot Rate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45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95"/>
          <c:w val="0.9465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'Nelson Siegel'!$Y$6:$Y$56</c:f>
              <c:numCache/>
            </c:numRef>
          </c:xVal>
          <c:yVal>
            <c:numRef>
              <c:f>'Nelson Siegel'!$Z$6:$Z$56</c:f>
              <c:numCache/>
            </c:numRef>
          </c:yVal>
          <c:smooth val="1"/>
        </c:ser>
        <c:ser>
          <c:idx val="2"/>
          <c:order val="1"/>
          <c:tx>
            <c:v>Comp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Part 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'Nelson Siegel'!$Y$6:$Y$56</c:f>
              <c:numCache/>
            </c:numRef>
          </c:xVal>
          <c:yVal>
            <c:numRef>
              <c:f>'Nelson Siegel'!$AB$6:$AB$56</c:f>
              <c:numCache/>
            </c:numRef>
          </c:yVal>
          <c:smooth val="1"/>
        </c:ser>
        <c:ser>
          <c:idx val="3"/>
          <c:order val="2"/>
          <c:tx>
            <c:v>Comp 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Term1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'Nelson Siegel'!$AF$11:$AF$12</c:f>
              <c:numCache/>
            </c:numRef>
          </c:xVal>
          <c:yVal>
            <c:numRef>
              <c:f>'Nelson Siegel'!$AG$11:$AG$12</c:f>
              <c:numCache/>
            </c:numRef>
          </c:yVal>
          <c:smooth val="1"/>
        </c:ser>
        <c:ser>
          <c:idx val="4"/>
          <c:order val="3"/>
          <c:tx>
            <c:v>c3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Part 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'Nelson Siegel'!$Y$6:$Y$56</c:f>
              <c:numCache/>
            </c:numRef>
          </c:xVal>
          <c:yVal>
            <c:numRef>
              <c:f>'Nelson Siegel'!$AC$6:$AC$56</c:f>
              <c:numCache/>
            </c:numRef>
          </c:yVal>
          <c:smooth val="1"/>
        </c:ser>
        <c:ser>
          <c:idx val="1"/>
          <c:order val="4"/>
          <c:tx>
            <c:v>Comp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Part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'Nelson Siegel'!$Y$6:$Y$56</c:f>
              <c:numCache/>
            </c:numRef>
          </c:xVal>
          <c:yVal>
            <c:numRef>
              <c:f>'Nelson Siegel'!$AD$6:$AD$56</c:f>
              <c:numCache/>
            </c:numRef>
          </c:yVal>
          <c:smooth val="1"/>
        </c:ser>
        <c:ser>
          <c:idx val="5"/>
          <c:order val="5"/>
          <c:tx>
            <c:v>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Siegel'!$Z$6:$Z$56</c:f>
              <c:numCache/>
            </c:numRef>
          </c:yVal>
          <c:smooth val="1"/>
        </c:ser>
        <c:ser>
          <c:idx val="6"/>
          <c:order val="6"/>
          <c:tx>
            <c:v>Comp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Siegel'!$AB$6:$AB$56</c:f>
              <c:numCache/>
            </c:numRef>
          </c:yVal>
          <c:smooth val="1"/>
        </c:ser>
        <c:ser>
          <c:idx val="7"/>
          <c:order val="7"/>
          <c:tx>
            <c:v>Comp 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Siegel'!$AF$11:$AF$12</c:f>
              <c:numCache/>
            </c:numRef>
          </c:xVal>
          <c:yVal>
            <c:numRef>
              <c:f>'Nelson Siegel'!$AG$11:$AG$12</c:f>
              <c:numCache/>
            </c:numRef>
          </c:yVal>
          <c:smooth val="1"/>
        </c:ser>
        <c:ser>
          <c:idx val="8"/>
          <c:order val="8"/>
          <c:tx>
            <c:v>c3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Siegel'!$AC$6:$AC$56</c:f>
              <c:numCache/>
            </c:numRef>
          </c:yVal>
          <c:smooth val="1"/>
        </c:ser>
        <c:ser>
          <c:idx val="9"/>
          <c:order val="9"/>
          <c:tx>
            <c:v>Comp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Siegel'!$AD$6:$AD$56</c:f>
              <c:numCache/>
            </c:numRef>
          </c:yVal>
          <c:smooth val="1"/>
        </c:ser>
        <c:ser>
          <c:idx val="10"/>
          <c:order val="10"/>
          <c:tx>
            <c:v>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Siegel'!$Z$6:$Z$56</c:f>
              <c:numCache/>
            </c:numRef>
          </c:yVal>
          <c:smooth val="1"/>
        </c:ser>
        <c:ser>
          <c:idx val="11"/>
          <c:order val="11"/>
          <c:tx>
            <c:v>Comp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Siegel'!$AB$6:$AB$56</c:f>
              <c:numCache/>
            </c:numRef>
          </c:yVal>
          <c:smooth val="1"/>
        </c:ser>
        <c:ser>
          <c:idx val="12"/>
          <c:order val="12"/>
          <c:tx>
            <c:v>Comp 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Siegel'!$AF$11:$AF$12</c:f>
              <c:numCache/>
            </c:numRef>
          </c:xVal>
          <c:yVal>
            <c:numRef>
              <c:f>'Nelson Siegel'!$AG$11:$AG$12</c:f>
              <c:numCache/>
            </c:numRef>
          </c:yVal>
          <c:smooth val="1"/>
        </c:ser>
        <c:ser>
          <c:idx val="13"/>
          <c:order val="13"/>
          <c:tx>
            <c:v>c3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Siegel'!$AC$6:$AC$56</c:f>
              <c:numCache/>
            </c:numRef>
          </c:yVal>
          <c:smooth val="1"/>
        </c:ser>
        <c:ser>
          <c:idx val="14"/>
          <c:order val="14"/>
          <c:tx>
            <c:v>Comp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'Nelson Siegel'!$Y$6:$Y$56</c:f>
              <c:numCache/>
            </c:numRef>
          </c:xVal>
          <c:yVal>
            <c:numRef>
              <c:f>'Nelson Siegel'!$AD$6:$AD$56</c:f>
              <c:numCache/>
            </c:numRef>
          </c:yVal>
          <c:smooth val="1"/>
        </c:ser>
        <c:axId val="29154561"/>
        <c:axId val="61064458"/>
      </c:scatterChart>
      <c:valAx>
        <c:axId val="2915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Maturity
</a:t>
                </a:r>
              </a:p>
            </c:rich>
          </c:tx>
          <c:layout>
            <c:manualLayout>
              <c:xMode val="factor"/>
              <c:yMode val="factor"/>
              <c:x val="0.008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458"/>
        <c:crosses val="autoZero"/>
        <c:crossBetween val="midCat"/>
        <c:dispUnits/>
      </c:valAx>
      <c:valAx>
        <c:axId val="61064458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 Rate</a:t>
                </a:r>
              </a:p>
            </c:rich>
          </c:tx>
          <c:layout>
            <c:manualLayout>
              <c:xMode val="factor"/>
              <c:yMode val="factor"/>
              <c:x val="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4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85725</xdr:rowOff>
    </xdr:from>
    <xdr:to>
      <xdr:col>11</xdr:col>
      <xdr:colOff>333375</xdr:colOff>
      <xdr:row>14</xdr:row>
      <xdr:rowOff>95250</xdr:rowOff>
    </xdr:to>
    <xdr:graphicFrame>
      <xdr:nvGraphicFramePr>
        <xdr:cNvPr id="1" name="Chart 11"/>
        <xdr:cNvGraphicFramePr/>
      </xdr:nvGraphicFramePr>
      <xdr:xfrm>
        <a:off x="4010025" y="657225"/>
        <a:ext cx="5514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3</xdr:row>
      <xdr:rowOff>104775</xdr:rowOff>
    </xdr:from>
    <xdr:to>
      <xdr:col>19</xdr:col>
      <xdr:colOff>9525</xdr:colOff>
      <xdr:row>14</xdr:row>
      <xdr:rowOff>123825</xdr:rowOff>
    </xdr:to>
    <xdr:graphicFrame>
      <xdr:nvGraphicFramePr>
        <xdr:cNvPr id="2" name="Chart 12"/>
        <xdr:cNvGraphicFramePr/>
      </xdr:nvGraphicFramePr>
      <xdr:xfrm>
        <a:off x="9610725" y="676275"/>
        <a:ext cx="46958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1162050</xdr:colOff>
      <xdr:row>37</xdr:row>
      <xdr:rowOff>114300</xdr:rowOff>
    </xdr:from>
    <xdr:to>
      <xdr:col>11</xdr:col>
      <xdr:colOff>466725</xdr:colOff>
      <xdr:row>47</xdr:row>
      <xdr:rowOff>104775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2050" y="7858125"/>
          <a:ext cx="84963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49</xdr:row>
      <xdr:rowOff>133350</xdr:rowOff>
    </xdr:from>
    <xdr:to>
      <xdr:col>5</xdr:col>
      <xdr:colOff>342900</xdr:colOff>
      <xdr:row>51</xdr:row>
      <xdr:rowOff>66675</xdr:rowOff>
    </xdr:to>
    <xdr:pic>
      <xdr:nvPicPr>
        <xdr:cNvPr id="4" name="Picture 9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9820275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roma\Local%20Settings\Temp\N-S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lson Siegel"/>
      <sheetName val="Bond Data"/>
    </sheetNames>
    <sheetDataSet>
      <sheetData sheetId="0">
        <row r="3">
          <cell r="Y3">
            <v>0.1</v>
          </cell>
          <cell r="Z3">
            <v>0.020340559835990885</v>
          </cell>
          <cell r="AB3">
            <v>-0.01307126763599425</v>
          </cell>
          <cell r="AC3">
            <v>0.001330082211490156</v>
          </cell>
          <cell r="AD3">
            <v>0.002081745260494978</v>
          </cell>
        </row>
        <row r="4">
          <cell r="Y4">
            <v>0.2</v>
          </cell>
          <cell r="Z4">
            <v>0.02408724570278036</v>
          </cell>
          <cell r="AB4">
            <v>-0.0122237575287929</v>
          </cell>
          <cell r="AC4">
            <v>0.00242886859685304</v>
          </cell>
          <cell r="AD4">
            <v>0.003882134634720221</v>
          </cell>
        </row>
        <row r="5">
          <cell r="Y5">
            <v>0.4</v>
          </cell>
          <cell r="Z5">
            <v>0.030085391693803993</v>
          </cell>
          <cell r="AB5">
            <v>-0.010741413797416704</v>
          </cell>
          <cell r="AC5">
            <v>0.004063298860638954</v>
          </cell>
          <cell r="AD5">
            <v>0.0067635066305817455</v>
          </cell>
        </row>
        <row r="6">
          <cell r="Y6">
            <v>0.6</v>
          </cell>
          <cell r="Z6">
            <v>0.03448385441839813</v>
          </cell>
          <cell r="AB6">
            <v>-0.009498750097081093</v>
          </cell>
          <cell r="AC6">
            <v>0.0051215627669729865</v>
          </cell>
          <cell r="AD6">
            <v>0.008861041748506234</v>
          </cell>
        </row>
        <row r="7">
          <cell r="Y7">
            <v>0.8</v>
          </cell>
          <cell r="Z7">
            <v>0.0376601918600969</v>
          </cell>
          <cell r="AB7">
            <v>-0.008452168353620396</v>
          </cell>
          <cell r="AC7">
            <v>0.005765199786464566</v>
          </cell>
          <cell r="AD7">
            <v>0.010347160427252729</v>
          </cell>
        </row>
        <row r="8">
          <cell r="Y8">
            <v>1</v>
          </cell>
          <cell r="Z8">
            <v>0.03990555420316595</v>
          </cell>
          <cell r="AB8">
            <v>-0.007566529735524861</v>
          </cell>
          <cell r="AC8">
            <v>0.006113398218964061</v>
          </cell>
          <cell r="AD8">
            <v>0.011358685719726758</v>
          </cell>
          <cell r="AF8">
            <v>0.1</v>
          </cell>
          <cell r="AG8">
            <v>0.03</v>
          </cell>
        </row>
        <row r="9">
          <cell r="Y9">
            <v>1.2</v>
          </cell>
          <cell r="Z9">
            <v>0.041444326601623296</v>
          </cell>
          <cell r="AB9">
            <v>-0.006813444936164487</v>
          </cell>
          <cell r="AC9">
            <v>0.006253779744657924</v>
          </cell>
          <cell r="AD9">
            <v>0.012003991793129864</v>
          </cell>
          <cell r="AF9">
            <v>10</v>
          </cell>
          <cell r="AG9">
            <v>0.03</v>
          </cell>
        </row>
        <row r="10">
          <cell r="Y10">
            <v>1.4</v>
          </cell>
          <cell r="Z10">
            <v>0.04244929734869218</v>
          </cell>
          <cell r="AB10">
            <v>-0.006169919884168267</v>
          </cell>
          <cell r="AC10">
            <v>0.006250479488409819</v>
          </cell>
          <cell r="AD10">
            <v>0.012368737744450629</v>
          </cell>
        </row>
        <row r="11">
          <cell r="Y11">
            <v>1.6</v>
          </cell>
          <cell r="Z11">
            <v>0.043053376518195324</v>
          </cell>
          <cell r="AB11">
            <v>-0.005617281453702061</v>
          </cell>
          <cell r="AC11">
            <v>0.0061501936928932705</v>
          </cell>
          <cell r="AD11">
            <v>0.012520464279004112</v>
          </cell>
        </row>
        <row r="12">
          <cell r="Y12">
            <v>1.8</v>
          </cell>
          <cell r="Z12">
            <v>0.0433586536826453</v>
          </cell>
          <cell r="AB12">
            <v>-0.005140324007706171</v>
          </cell>
          <cell r="AC12">
            <v>0.005986701040457376</v>
          </cell>
          <cell r="AD12">
            <v>0.012512276649894093</v>
          </cell>
        </row>
        <row r="13">
          <cell r="Y13">
            <v>2</v>
          </cell>
          <cell r="Z13">
            <v>0.04344340178616506</v>
          </cell>
          <cell r="AB13">
            <v>-0.004726630318928538</v>
          </cell>
          <cell r="AC13">
            <v>0.005784238473928358</v>
          </cell>
          <cell r="AD13">
            <v>0.012385793631165242</v>
          </cell>
        </row>
        <row r="14">
          <cell r="Y14">
            <v>2.2</v>
          </cell>
          <cell r="Z14">
            <v>0.043367494812359145</v>
          </cell>
          <cell r="AB14">
            <v>-0.004366030358446809</v>
          </cell>
          <cell r="AC14">
            <v>0.00556001801388473</v>
          </cell>
          <cell r="AD14">
            <v>0.012173507156921221</v>
          </cell>
        </row>
        <row r="15">
          <cell r="Y15">
            <v>2.4</v>
          </cell>
          <cell r="Z15">
            <v>0.043176599711046884</v>
          </cell>
          <cell r="AB15">
            <v>-0.004050169227941543</v>
          </cell>
          <cell r="AC15">
            <v>0.005326099981620009</v>
          </cell>
          <cell r="AD15">
            <v>0.01190066895736842</v>
          </cell>
        </row>
        <row r="16">
          <cell r="Y16">
            <v>2.6</v>
          </cell>
          <cell r="Z16">
            <v>0.042905420615547384</v>
          </cell>
          <cell r="AB16">
            <v>-0.0037721616138507003</v>
          </cell>
          <cell r="AC16">
            <v>0.005090784495800656</v>
          </cell>
          <cell r="AD16">
            <v>0.011586797733597429</v>
          </cell>
        </row>
        <row r="17">
          <cell r="Y17">
            <v>2.8</v>
          </cell>
          <cell r="Z17">
            <v>0.04258020993954762</v>
          </cell>
          <cell r="AB17">
            <v>-0.003526314927428341</v>
          </cell>
          <cell r="AC17">
            <v>0.004859642801141147</v>
          </cell>
          <cell r="AD17">
            <v>0.011246882065834816</v>
          </cell>
        </row>
        <row r="18">
          <cell r="Y18">
            <v>3</v>
          </cell>
          <cell r="Z18">
            <v>0.04222071208241377</v>
          </cell>
          <cell r="AB18">
            <v>-0.0033079070519073314</v>
          </cell>
          <cell r="AC18">
            <v>0.004636279652281797</v>
          </cell>
          <cell r="AD18">
            <v>0.010892339482039305</v>
          </cell>
        </row>
        <row r="19">
          <cell r="Y19">
            <v>3.2</v>
          </cell>
          <cell r="Z19">
            <v>0.04184166781699833</v>
          </cell>
          <cell r="AB19">
            <v>-0.0031130075703603853</v>
          </cell>
          <cell r="AC19">
            <v>0.004422895157943125</v>
          </cell>
          <cell r="AD19">
            <v>0.01053178022941559</v>
          </cell>
        </row>
        <row r="20">
          <cell r="Y20">
            <v>3.4</v>
          </cell>
          <cell r="Z20">
            <v>0.04145397839516</v>
          </cell>
          <cell r="AB20">
            <v>-0.002938333670149002</v>
          </cell>
          <cell r="AC20">
            <v>0.004220697335445576</v>
          </cell>
          <cell r="AD20">
            <v>0.01017161472986342</v>
          </cell>
        </row>
        <row r="21">
          <cell r="Y21">
            <v>3.6</v>
          </cell>
          <cell r="Z21">
            <v>0.041065605996740036</v>
          </cell>
          <cell r="AB21">
            <v>-0.0027811337484025633</v>
          </cell>
          <cell r="AC21">
            <v>0.004030203735623046</v>
          </cell>
          <cell r="AD21">
            <v>0.009816536009519553</v>
          </cell>
        </row>
        <row r="22">
          <cell r="Y22">
            <v>3.8</v>
          </cell>
          <cell r="Z22">
            <v>0.04068226984253088</v>
          </cell>
          <cell r="AB22">
            <v>-0.0026390931842949906</v>
          </cell>
          <cell r="AC22">
            <v>0.003851460818777804</v>
          </cell>
          <cell r="AD22">
            <v>0.009469902208048069</v>
          </cell>
        </row>
        <row r="23">
          <cell r="Y23">
            <v>4</v>
          </cell>
          <cell r="Z23">
            <v>0.04030798391928119</v>
          </cell>
          <cell r="AB23">
            <v>-0.002510257881248531</v>
          </cell>
          <cell r="AC23">
            <v>0.003684202498943864</v>
          </cell>
          <cell r="AD23">
            <v>0.009134039301585859</v>
          </cell>
        </row>
        <row r="24">
          <cell r="Y24">
            <v>4.2</v>
          </cell>
          <cell r="Z24">
            <v>0.039945471924455425</v>
          </cell>
          <cell r="AB24">
            <v>-0.0023929720807324383</v>
          </cell>
          <cell r="AC24">
            <v>0.003527963827507472</v>
          </cell>
          <cell r="AD24">
            <v>0.008810480177680397</v>
          </cell>
        </row>
        <row r="25">
          <cell r="Y25">
            <v>4.4</v>
          </cell>
          <cell r="Z25">
            <v>0.039596487037602074</v>
          </cell>
          <cell r="AB25">
            <v>-0.002285827660037377</v>
          </cell>
          <cell r="AC25">
            <v>0.003382161707065337</v>
          </cell>
          <cell r="AD25">
            <v>0.008500152990574116</v>
          </cell>
        </row>
        <row r="26">
          <cell r="Y26">
            <v>4.6</v>
          </cell>
          <cell r="Z26">
            <v>0.039262057930592315</v>
          </cell>
          <cell r="AB26">
            <v>-0.0021876226892552607</v>
          </cell>
          <cell r="AC26">
            <v>0.0032461514725791157</v>
          </cell>
          <cell r="AD26">
            <v>0.008203529147268464</v>
          </cell>
        </row>
        <row r="27">
          <cell r="Y27">
            <v>4.8</v>
          </cell>
          <cell r="Z27">
            <v>0.03894267762997519</v>
          </cell>
          <cell r="AB27">
            <v>-0.002097327469017188</v>
          </cell>
          <cell r="AC27">
            <v>0.0031192658936976436</v>
          </cell>
          <cell r="AD27">
            <v>0.007920739205294737</v>
          </cell>
        </row>
        <row r="28">
          <cell r="Y28">
            <v>5</v>
          </cell>
          <cell r="Z28">
            <v>0.03863844812469054</v>
          </cell>
          <cell r="AB28">
            <v>-0.002014056624936922</v>
          </cell>
          <cell r="AC28">
            <v>0.0030008414471649624</v>
          </cell>
          <cell r="AD28">
            <v>0.007651663302462504</v>
          </cell>
        </row>
        <row r="29">
          <cell r="Y29">
            <v>5.2</v>
          </cell>
          <cell r="Z29">
            <v>0.03834919072720462</v>
          </cell>
          <cell r="AB29">
            <v>-0.0019370461164983869</v>
          </cell>
          <cell r="AC29">
            <v>0.0028902354368134176</v>
          </cell>
          <cell r="AD29">
            <v>0.00739600140688959</v>
          </cell>
        </row>
        <row r="30">
          <cell r="Y30">
            <v>5.4</v>
          </cell>
          <cell r="Z30">
            <v>0.038074529957299034</v>
          </cell>
          <cell r="AB30">
            <v>-0.001865634242509059</v>
          </cell>
          <cell r="AC30">
            <v>0.0027868365919904814</v>
          </cell>
          <cell r="AD30">
            <v>0.007153327607817614</v>
          </cell>
        </row>
        <row r="31">
          <cell r="Y31">
            <v>5.6</v>
          </cell>
          <cell r="Z31">
            <v>0.0378139569796527</v>
          </cell>
          <cell r="AB31">
            <v>-0.0017992459041777944</v>
          </cell>
          <cell r="AC31">
            <v>0.002690071071674273</v>
          </cell>
          <cell r="AD31">
            <v>0.006923131812156226</v>
          </cell>
        </row>
        <row r="32">
          <cell r="Y32">
            <v>5.8</v>
          </cell>
          <cell r="Z32">
            <v>0.03756687727645831</v>
          </cell>
          <cell r="AB32">
            <v>-0.0017373795297901337</v>
          </cell>
          <cell r="AC32">
            <v>0.0025994052796492954</v>
          </cell>
          <cell r="AD32">
            <v>0.006704851526599149</v>
          </cell>
        </row>
        <row r="33">
          <cell r="Y33">
            <v>6</v>
          </cell>
          <cell r="Z33">
            <v>0.03733264618754332</v>
          </cell>
          <cell r="AB33">
            <v>-0.0016795961792796165</v>
          </cell>
          <cell r="AC33">
            <v>0.002514346509914613</v>
          </cell>
          <cell r="AD33">
            <v>0.006497895856908326</v>
          </cell>
        </row>
        <row r="34">
          <cell r="Y34">
            <v>6.2</v>
          </cell>
          <cell r="Z34">
            <v>0.03711059513541946</v>
          </cell>
          <cell r="AB34">
            <v>-0.0016255104385995344</v>
          </cell>
          <cell r="AC34">
            <v>0.0024344421564766044</v>
          </cell>
          <cell r="AD34">
            <v>0.006301663417542388</v>
          </cell>
        </row>
        <row r="35">
          <cell r="Y35">
            <v>6.4</v>
          </cell>
          <cell r="Z35">
            <v>0.036900050719151166</v>
          </cell>
          <cell r="AB35">
            <v>-0.0015747827873252962</v>
          </cell>
          <cell r="AC35">
            <v>0.0023592780119918743</v>
          </cell>
          <cell r="AD35">
            <v>0.006115555494484585</v>
          </cell>
        </row>
        <row r="36">
          <cell r="Y36">
            <v>6.6</v>
          </cell>
          <cell r="Z36">
            <v>0.03670034836843612</v>
          </cell>
          <cell r="AB36">
            <v>-0.0015271131820348766</v>
          </cell>
          <cell r="AC36">
            <v>0.002288476026031847</v>
          </cell>
          <cell r="AD36">
            <v>0.0059389855244391535</v>
          </cell>
        </row>
        <row r="37">
          <cell r="Y37">
            <v>6.8</v>
          </cell>
          <cell r="Z37">
            <v>0.03651084186643047</v>
          </cell>
          <cell r="AB37">
            <v>-0.001482235645632811</v>
          </cell>
          <cell r="AC37">
            <v>0.0022216917815806874</v>
          </cell>
          <cell r="AD37">
            <v>0.005771385730482594</v>
          </cell>
        </row>
        <row r="38">
          <cell r="Y38">
            <v>7</v>
          </cell>
          <cell r="Z38">
            <v>0.036330909752255315</v>
          </cell>
          <cell r="AB38">
            <v>-0.0014399136912097914</v>
          </cell>
          <cell r="AC38">
            <v>0.0021586118669574606</v>
          </cell>
          <cell r="AD38">
            <v>0.005612211576507644</v>
          </cell>
        </row>
        <row r="39">
          <cell r="Y39">
            <v>7.2</v>
          </cell>
          <cell r="Z39">
            <v>0.03615995938285794</v>
          </cell>
          <cell r="AB39">
            <v>-0.0013999364400983337</v>
          </cell>
          <cell r="AC39">
            <v>0.0020989512616224866</v>
          </cell>
          <cell r="AD39">
            <v>0.00546094456133379</v>
          </cell>
        </row>
        <row r="40">
          <cell r="Y40">
            <v>7.4</v>
          </cell>
          <cell r="Z40">
            <v>0.035997429254257696</v>
          </cell>
          <cell r="AB40">
            <v>-0.0013621153189533313</v>
          </cell>
          <cell r="AC40">
            <v>0.0020424508122938337</v>
          </cell>
          <cell r="AD40">
            <v>0.005317093760917192</v>
          </cell>
        </row>
        <row r="41">
          <cell r="Y41">
            <v>7.6</v>
          </cell>
          <cell r="Z41">
            <v>0.03584279004274143</v>
          </cell>
          <cell r="AB41">
            <v>-0.0013262812411158928</v>
          </cell>
          <cell r="AC41">
            <v>0.001988874846008786</v>
          </cell>
          <cell r="AD41">
            <v>0.005180196437848537</v>
          </cell>
        </row>
        <row r="42">
          <cell r="Y42">
            <v>7.8</v>
          </cell>
          <cell r="Z42">
            <v>0.03569554471838508</v>
          </cell>
          <cell r="AB42">
            <v>-0.0012922821941359418</v>
          </cell>
          <cell r="AC42">
            <v>0.0019380089459129475</v>
          </cell>
          <cell r="AD42">
            <v>0.005049817966608081</v>
          </cell>
        </row>
        <row r="43">
          <cell r="Y43">
            <v>8</v>
          </cell>
          <cell r="Z43">
            <v>0.035555227999436785</v>
          </cell>
          <cell r="AB43">
            <v>-0.00125998116887346</v>
          </cell>
          <cell r="AC43">
            <v>0.001889657901201168</v>
          </cell>
          <cell r="AD43">
            <v>0.004925551267109077</v>
          </cell>
        </row>
        <row r="44">
          <cell r="Y44">
            <v>8.2</v>
          </cell>
          <cell r="Z44">
            <v>0.0354214053512074</v>
          </cell>
          <cell r="AB44">
            <v>-0.0012292543766617733</v>
          </cell>
          <cell r="AC44">
            <v>0.0018436438329646019</v>
          </cell>
          <cell r="AD44">
            <v>0.00480701589490457</v>
          </cell>
        </row>
        <row r="45">
          <cell r="Y45">
            <v>8.4</v>
          </cell>
          <cell r="Z45">
            <v>0.03529367168297309</v>
          </cell>
          <cell r="AB45">
            <v>-0.0011999897100730779</v>
          </cell>
          <cell r="AC45">
            <v>0.0017998044913884591</v>
          </cell>
          <cell r="AD45">
            <v>0.004693856901657712</v>
          </cell>
        </row>
        <row r="46">
          <cell r="Y46">
            <v>8.6</v>
          </cell>
          <cell r="Z46">
            <v>0.03517164985772548</v>
          </cell>
          <cell r="AB46">
            <v>-0.0011720854102568762</v>
          </cell>
          <cell r="AC46">
            <v>0.0017579917158209966</v>
          </cell>
          <cell r="AD46">
            <v>0.0045857435521613615</v>
          </cell>
        </row>
        <row r="47">
          <cell r="Y47">
            <v>8.8</v>
          </cell>
          <cell r="Z47">
            <v>0.035054989099856056</v>
          </cell>
          <cell r="AB47">
            <v>-0.001145448909931992</v>
          </cell>
          <cell r="AC47">
            <v>0.0017180700469844883</v>
          </cell>
          <cell r="AD47">
            <v>0.004482367962803562</v>
          </cell>
        </row>
        <row r="48">
          <cell r="Y48">
            <v>9</v>
          </cell>
          <cell r="Z48">
            <v>0.03494336336304247</v>
          </cell>
          <cell r="AB48">
            <v>-0.0011199958261484484</v>
          </cell>
          <cell r="AC48">
            <v>0.0016799154795060574</v>
          </cell>
          <cell r="AD48">
            <v>0.004383443709684862</v>
          </cell>
        </row>
        <row r="49">
          <cell r="Y49">
            <v>9.2</v>
          </cell>
          <cell r="Z49">
            <v>0.0348364697031639</v>
          </cell>
          <cell r="AB49">
            <v>-0.001095649081095325</v>
          </cell>
          <cell r="AC49">
            <v>0.001643414342636693</v>
          </cell>
          <cell r="AD49">
            <v>0.004288704441622534</v>
          </cell>
        </row>
        <row r="50">
          <cell r="Y50">
            <v>9.4</v>
          </cell>
          <cell r="Z50">
            <v>0.034734026687802386</v>
          </cell>
          <cell r="AB50">
            <v>-0.0010723381326750588</v>
          </cell>
          <cell r="AC50">
            <v>0.001608462297232474</v>
          </cell>
          <cell r="AD50">
            <v>0.004197902523244972</v>
          </cell>
        </row>
        <row r="51">
          <cell r="Y51">
            <v>9.6</v>
          </cell>
          <cell r="Z51">
            <v>0.03463577286384423</v>
          </cell>
          <cell r="AB51">
            <v>-0.0010499982994233688</v>
          </cell>
          <cell r="AC51">
            <v>0.0015749634376024133</v>
          </cell>
          <cell r="AD51">
            <v>0.004110807725665183</v>
          </cell>
        </row>
        <row r="52">
          <cell r="Y52">
            <v>9.8</v>
          </cell>
          <cell r="Z52">
            <v>0.03454146529714672</v>
          </cell>
          <cell r="AB52">
            <v>-0.0010285701667322488</v>
          </cell>
          <cell r="AC52">
            <v>0.001542829487548435</v>
          </cell>
          <cell r="AD52">
            <v>0.004027205976330534</v>
          </cell>
        </row>
        <row r="53">
          <cell r="Y53">
            <v>10</v>
          </cell>
          <cell r="Z53">
            <v>0.03445087819260923</v>
          </cell>
          <cell r="AB53">
            <v>-0.0010079990633168074</v>
          </cell>
          <cell r="AC53">
            <v>0.0015119790807420139</v>
          </cell>
          <cell r="AD53">
            <v>0.003946898175184024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G56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25.28125" style="2" customWidth="1"/>
    <col min="2" max="2" width="9.57421875" style="2" bestFit="1" customWidth="1"/>
    <col min="3" max="3" width="12.140625" style="2" customWidth="1"/>
    <col min="4" max="4" width="12.00390625" style="2" customWidth="1"/>
    <col min="5" max="5" width="10.00390625" style="2" customWidth="1"/>
    <col min="6" max="6" width="9.7109375" style="2" bestFit="1" customWidth="1"/>
    <col min="7" max="7" width="11.57421875" style="2" customWidth="1"/>
    <col min="8" max="8" width="10.421875" style="2" customWidth="1"/>
    <col min="9" max="9" width="12.7109375" style="2" customWidth="1"/>
    <col min="10" max="10" width="12.140625" style="2" customWidth="1"/>
    <col min="11" max="11" width="12.28125" style="2" customWidth="1"/>
    <col min="12" max="12" width="9.140625" style="2" customWidth="1"/>
    <col min="13" max="13" width="9.8515625" style="2" customWidth="1"/>
    <col min="14" max="17" width="9.140625" style="2" customWidth="1"/>
    <col min="18" max="18" width="11.8515625" style="2" customWidth="1"/>
    <col min="19" max="19" width="9.140625" style="2" customWidth="1"/>
    <col min="20" max="20" width="19.57421875" style="2" customWidth="1"/>
    <col min="21" max="24" width="9.140625" style="2" customWidth="1"/>
    <col min="25" max="25" width="9.28125" style="2" bestFit="1" customWidth="1"/>
    <col min="26" max="26" width="7.57421875" style="2" customWidth="1"/>
    <col min="27" max="27" width="7.28125" style="2" customWidth="1"/>
    <col min="28" max="30" width="7.00390625" style="2" bestFit="1" customWidth="1"/>
    <col min="31" max="32" width="9.140625" style="2" customWidth="1"/>
    <col min="33" max="33" width="13.00390625" style="2" customWidth="1"/>
    <col min="34" max="16384" width="9.140625" style="2" customWidth="1"/>
  </cols>
  <sheetData>
    <row r="1" ht="12.75"/>
    <row r="2" ht="19.5" customHeight="1">
      <c r="F2" s="29" t="s">
        <v>46</v>
      </c>
    </row>
    <row r="3" ht="12.75"/>
    <row r="4" spans="1:32" ht="15.75" customHeight="1">
      <c r="A4" s="3"/>
      <c r="B4" s="4"/>
      <c r="C4" s="4"/>
      <c r="Y4" s="34" t="s">
        <v>22</v>
      </c>
      <c r="Z4" s="35"/>
      <c r="AA4" s="35"/>
      <c r="AB4" s="35"/>
      <c r="AC4" s="35"/>
      <c r="AD4" s="36"/>
      <c r="AF4" s="5" t="s">
        <v>4</v>
      </c>
    </row>
    <row r="5" spans="1:33" ht="12.75" customHeight="1">
      <c r="A5" s="6"/>
      <c r="Y5" s="5" t="s">
        <v>21</v>
      </c>
      <c r="Z5" s="38">
        <f>C13</f>
        <v>0.2062584189074388</v>
      </c>
      <c r="AA5" s="38">
        <f>B17</f>
        <v>0.135</v>
      </c>
      <c r="AB5" s="38">
        <f>B18</f>
        <v>0.0413238803575153</v>
      </c>
      <c r="AC5" s="38">
        <f>B19</f>
        <v>0.02993453854992349</v>
      </c>
      <c r="AD5" s="38">
        <f>B20</f>
        <v>0.02555955400252528</v>
      </c>
      <c r="AF5" s="40">
        <f>C6</f>
        <v>3.8</v>
      </c>
      <c r="AG5" s="41">
        <v>0</v>
      </c>
    </row>
    <row r="6" spans="1:33" ht="24.75" customHeight="1">
      <c r="A6" s="8" t="s">
        <v>0</v>
      </c>
      <c r="B6" s="8" t="s">
        <v>23</v>
      </c>
      <c r="C6" s="9">
        <f>D6/10</f>
        <v>3.8</v>
      </c>
      <c r="D6" s="2">
        <v>38</v>
      </c>
      <c r="Y6" s="24">
        <v>0.1</v>
      </c>
      <c r="Z6" s="59">
        <v>0.20681</v>
      </c>
      <c r="AA6" s="37">
        <f>B17</f>
        <v>0.135</v>
      </c>
      <c r="AB6" s="59">
        <v>0.049803</v>
      </c>
      <c r="AC6" s="59">
        <v>0.005007</v>
      </c>
      <c r="AD6" s="59">
        <v>0.004794</v>
      </c>
      <c r="AF6" s="40">
        <f>AF5</f>
        <v>3.8</v>
      </c>
      <c r="AG6" s="42">
        <f>C13</f>
        <v>0.2062584189074388</v>
      </c>
    </row>
    <row r="7" spans="1:33" ht="24" customHeight="1">
      <c r="A7" s="8" t="s">
        <v>26</v>
      </c>
      <c r="B7" s="10" t="s">
        <v>15</v>
      </c>
      <c r="C7" s="11">
        <f>D7/1000</f>
        <v>0.135</v>
      </c>
      <c r="D7" s="2">
        <v>135</v>
      </c>
      <c r="Y7" s="24">
        <v>0.2</v>
      </c>
      <c r="Z7" s="59">
        <v>0.209185</v>
      </c>
      <c r="AA7" s="37">
        <f>B17</f>
        <v>0.135</v>
      </c>
      <c r="AB7" s="59">
        <v>0.047729</v>
      </c>
      <c r="AC7" s="59">
        <v>0.009455</v>
      </c>
      <c r="AD7" s="59">
        <v>0.009126</v>
      </c>
      <c r="AF7" s="40">
        <f>AF6</f>
        <v>3.8</v>
      </c>
      <c r="AG7" s="42">
        <f>AG6*1.2</f>
        <v>0.24751010268892654</v>
      </c>
    </row>
    <row r="8" spans="1:33" ht="24" customHeight="1">
      <c r="A8" s="8" t="s">
        <v>1</v>
      </c>
      <c r="B8" s="10" t="s">
        <v>16</v>
      </c>
      <c r="C8" s="11">
        <f>D8/1000-0.1</f>
        <v>0.097</v>
      </c>
      <c r="D8" s="2">
        <v>197</v>
      </c>
      <c r="Y8" s="24">
        <v>0.4</v>
      </c>
      <c r="Z8" s="59">
        <v>0.211169</v>
      </c>
      <c r="AA8" s="37">
        <f>B17</f>
        <v>0.135</v>
      </c>
      <c r="AB8" s="59">
        <v>0.045771</v>
      </c>
      <c r="AC8" s="59">
        <v>0.013398</v>
      </c>
      <c r="AD8" s="59">
        <v>0.013035</v>
      </c>
      <c r="AG8" s="7"/>
    </row>
    <row r="9" spans="1:33" ht="24" customHeight="1">
      <c r="A9" s="8" t="s">
        <v>2</v>
      </c>
      <c r="B9" s="10" t="s">
        <v>17</v>
      </c>
      <c r="C9" s="12">
        <f>D9/1000</f>
        <v>0.101</v>
      </c>
      <c r="D9" s="2">
        <v>101</v>
      </c>
      <c r="E9" s="13"/>
      <c r="Y9" s="24">
        <v>0.6</v>
      </c>
      <c r="Z9" s="59">
        <v>0.212804</v>
      </c>
      <c r="AA9" s="37">
        <f>B17</f>
        <v>0.135</v>
      </c>
      <c r="AB9" s="59">
        <v>0.04392</v>
      </c>
      <c r="AC9" s="59">
        <v>0.016884</v>
      </c>
      <c r="AD9" s="59">
        <v>0.016555</v>
      </c>
      <c r="AG9" s="7"/>
    </row>
    <row r="10" spans="1:33" ht="23.25" customHeight="1">
      <c r="A10" s="8" t="s">
        <v>6</v>
      </c>
      <c r="B10" s="10" t="s">
        <v>18</v>
      </c>
      <c r="C10" s="14">
        <f>D10/100</f>
        <v>1.86</v>
      </c>
      <c r="D10" s="2">
        <v>186</v>
      </c>
      <c r="E10" s="13"/>
      <c r="Y10" s="24">
        <v>0.9</v>
      </c>
      <c r="Z10" s="59">
        <v>0.215166</v>
      </c>
      <c r="AA10" s="37">
        <f>B17</f>
        <v>0.135</v>
      </c>
      <c r="AB10" s="59">
        <v>0.040516</v>
      </c>
      <c r="AC10" s="59">
        <v>0.022651</v>
      </c>
      <c r="AD10" s="59">
        <v>0.022551</v>
      </c>
      <c r="AF10" s="5" t="s">
        <v>12</v>
      </c>
      <c r="AG10" s="7"/>
    </row>
    <row r="11" spans="1:33" ht="24" customHeight="1">
      <c r="A11" s="8" t="s">
        <v>5</v>
      </c>
      <c r="B11" s="10" t="s">
        <v>19</v>
      </c>
      <c r="C11" s="14">
        <f>D11/100</f>
        <v>1.36</v>
      </c>
      <c r="D11" s="2">
        <v>136</v>
      </c>
      <c r="E11" s="13"/>
      <c r="Y11" s="24">
        <v>1.1</v>
      </c>
      <c r="Z11" s="59">
        <v>0.2169</v>
      </c>
      <c r="AA11" s="37">
        <f>B17</f>
        <v>0.135</v>
      </c>
      <c r="AB11" s="59">
        <v>0.036065</v>
      </c>
      <c r="AC11" s="59">
        <v>0.028853</v>
      </c>
      <c r="AD11" s="59">
        <v>0.029348</v>
      </c>
      <c r="AF11" s="41">
        <f>Y6</f>
        <v>0.1</v>
      </c>
      <c r="AG11" s="42">
        <f>B17</f>
        <v>0.135</v>
      </c>
    </row>
    <row r="12" spans="1:33" ht="24" customHeight="1">
      <c r="A12" s="8" t="s">
        <v>14</v>
      </c>
      <c r="B12" s="10" t="s">
        <v>20</v>
      </c>
      <c r="C12" s="11">
        <f>D12/1000</f>
        <v>0.093</v>
      </c>
      <c r="D12" s="2">
        <v>93</v>
      </c>
      <c r="Y12" s="24">
        <v>1.4</v>
      </c>
      <c r="Z12" s="59">
        <v>0.217139</v>
      </c>
      <c r="AA12" s="37">
        <f>B17</f>
        <v>0.135</v>
      </c>
      <c r="AB12" s="59">
        <v>0.033476</v>
      </c>
      <c r="AC12" s="59">
        <v>0.031663</v>
      </c>
      <c r="AD12" s="59">
        <v>0.032683</v>
      </c>
      <c r="AF12" s="41">
        <f>MAX(Y6:Y46)</f>
        <v>30</v>
      </c>
      <c r="AG12" s="42">
        <f>AG11</f>
        <v>0.135</v>
      </c>
    </row>
    <row r="13" spans="1:30" ht="15.75" customHeight="1">
      <c r="A13" s="32" t="s">
        <v>3</v>
      </c>
      <c r="B13" s="32" t="s">
        <v>164</v>
      </c>
      <c r="C13" s="25">
        <f>C7+C8*((1-EXP(-C6/C10))/(C6/C10))+C9*((1-EXP(-C6/C10))/(C6/C10)-EXP(-C6/C10))</f>
        <v>0.2062584189074388</v>
      </c>
      <c r="D13" s="28">
        <f>C7+C8+C9+C12</f>
        <v>0.42600000000000005</v>
      </c>
      <c r="E13" s="13"/>
      <c r="Y13" s="24">
        <v>1.6</v>
      </c>
      <c r="Z13" s="59">
        <v>0.216509</v>
      </c>
      <c r="AA13" s="37">
        <f>B17</f>
        <v>0.135</v>
      </c>
      <c r="AB13" s="59">
        <v>0.030071</v>
      </c>
      <c r="AC13" s="59">
        <v>0.034439</v>
      </c>
      <c r="AD13" s="59">
        <v>0.036271</v>
      </c>
    </row>
    <row r="14" spans="1:30" ht="15.75">
      <c r="A14" s="15"/>
      <c r="B14" s="33" t="s">
        <v>163</v>
      </c>
      <c r="C14" s="27">
        <f>C7+C8*((1-EXP(-C6/C10))/(C6/C10))+C9*((1-EXP(-C6/C10))/(C6/C10)-EXP(-C6/C10))+C12*((1-EXP(-C6/C11))/(C6/C11)-EXP(-C6/C11))</f>
        <v>0.23181797290996406</v>
      </c>
      <c r="E14" s="13"/>
      <c r="Y14" s="24">
        <v>1.9</v>
      </c>
      <c r="Z14" s="59">
        <v>0.215606</v>
      </c>
      <c r="AA14" s="37">
        <f>B17</f>
        <v>0.135</v>
      </c>
      <c r="AB14" s="59">
        <v>0.028078</v>
      </c>
      <c r="AC14" s="59">
        <v>0.035528</v>
      </c>
      <c r="AD14" s="59">
        <v>0.0379</v>
      </c>
    </row>
    <row r="15" spans="25:30" ht="13.5" customHeight="1">
      <c r="Y15" s="24">
        <v>2.1</v>
      </c>
      <c r="Z15" s="59">
        <v>0.213755</v>
      </c>
      <c r="AA15" s="37">
        <f>B17</f>
        <v>0.135</v>
      </c>
      <c r="AB15" s="59">
        <v>0.025442</v>
      </c>
      <c r="AC15" s="59">
        <v>0.036312</v>
      </c>
      <c r="AD15" s="59">
        <v>0.039449</v>
      </c>
    </row>
    <row r="16" spans="1:30" ht="15.75" customHeight="1">
      <c r="A16" s="31" t="s">
        <v>27</v>
      </c>
      <c r="B16" s="16"/>
      <c r="C16" s="16"/>
      <c r="D16" s="16"/>
      <c r="E16" s="16"/>
      <c r="Y16" s="24">
        <v>2.4</v>
      </c>
      <c r="Z16" s="59">
        <v>0.212293</v>
      </c>
      <c r="AA16" s="37">
        <f>B17</f>
        <v>0.135</v>
      </c>
      <c r="AB16" s="59">
        <v>0.02389</v>
      </c>
      <c r="AC16" s="59">
        <v>0.036403</v>
      </c>
      <c r="AD16" s="59">
        <v>0.040004</v>
      </c>
    </row>
    <row r="17" spans="1:30" ht="15" customHeight="1">
      <c r="A17" s="16" t="s">
        <v>28</v>
      </c>
      <c r="B17" s="49">
        <f>C7</f>
        <v>0.135</v>
      </c>
      <c r="C17" s="18" t="s">
        <v>42</v>
      </c>
      <c r="D17" s="16"/>
      <c r="E17" s="16"/>
      <c r="G17" s="5" t="s">
        <v>11</v>
      </c>
      <c r="Y17" s="24">
        <v>2.6</v>
      </c>
      <c r="Z17" s="59">
        <v>0.209895</v>
      </c>
      <c r="AA17" s="37">
        <f>B17</f>
        <v>0.135</v>
      </c>
      <c r="AB17" s="59">
        <v>0.021825</v>
      </c>
      <c r="AC17" s="59">
        <v>0.03607</v>
      </c>
      <c r="AD17" s="59">
        <v>0.040287</v>
      </c>
    </row>
    <row r="18" spans="1:30" ht="18" customHeight="1">
      <c r="A18" s="16" t="s">
        <v>29</v>
      </c>
      <c r="B18" s="17">
        <f>C8*((1-EXP(-C6/C10))/(C6/C10))</f>
        <v>0.0413238803575153</v>
      </c>
      <c r="C18" s="18" t="s">
        <v>43</v>
      </c>
      <c r="D18" s="16"/>
      <c r="E18" s="16"/>
      <c r="G18" s="39" t="s">
        <v>13</v>
      </c>
      <c r="H18" s="61">
        <v>1.33</v>
      </c>
      <c r="M18" s="5"/>
      <c r="Y18" s="24">
        <v>2.9</v>
      </c>
      <c r="Z18" s="59">
        <v>0.208218</v>
      </c>
      <c r="AA18" s="37">
        <f>B17</f>
        <v>0.135</v>
      </c>
      <c r="AB18" s="59">
        <v>0.020602</v>
      </c>
      <c r="AC18" s="59">
        <v>0.035616</v>
      </c>
      <c r="AD18" s="59">
        <v>0.040187</v>
      </c>
    </row>
    <row r="19" spans="1:30" ht="15.75" customHeight="1">
      <c r="A19" s="16" t="s">
        <v>30</v>
      </c>
      <c r="B19" s="17">
        <f>C9*((1-EXP(-C6/C10))/(C6/C10)-EXP(-C6/C10))</f>
        <v>0.02993453854992349</v>
      </c>
      <c r="C19" s="18" t="s">
        <v>44</v>
      </c>
      <c r="D19" s="16"/>
      <c r="E19" s="16"/>
      <c r="G19" s="39" t="s">
        <v>7</v>
      </c>
      <c r="H19" s="62">
        <v>40491</v>
      </c>
      <c r="Y19" s="24">
        <v>3.1</v>
      </c>
      <c r="Z19" s="59">
        <v>0.205659</v>
      </c>
      <c r="AA19" s="37">
        <f>B17</f>
        <v>0.135</v>
      </c>
      <c r="AB19" s="59">
        <v>0.018964</v>
      </c>
      <c r="AC19" s="59">
        <v>0.034694</v>
      </c>
      <c r="AD19" s="59">
        <v>0.039711</v>
      </c>
    </row>
    <row r="20" spans="1:30" ht="22.5" customHeight="1">
      <c r="A20" s="16" t="s">
        <v>31</v>
      </c>
      <c r="B20" s="17">
        <f>C12*((1-EXP(-C6/C11))/(C6/C11)-EXP(-C6/C11))</f>
        <v>0.02555955400252528</v>
      </c>
      <c r="C20" s="18" t="s">
        <v>45</v>
      </c>
      <c r="D20" s="16"/>
      <c r="E20" s="16"/>
      <c r="Y20" s="24">
        <v>4</v>
      </c>
      <c r="Z20" s="59">
        <v>0.203957</v>
      </c>
      <c r="AA20" s="37">
        <f>B17</f>
        <v>0.135</v>
      </c>
      <c r="AB20" s="59">
        <v>0.017988</v>
      </c>
      <c r="AC20" s="59">
        <v>0.033968</v>
      </c>
      <c r="AD20" s="59">
        <v>0.039228</v>
      </c>
    </row>
    <row r="21" spans="25:30" ht="18" customHeight="1">
      <c r="Y21" s="24">
        <v>5</v>
      </c>
      <c r="Z21" s="59">
        <v>0.196716</v>
      </c>
      <c r="AA21" s="37">
        <f>B17</f>
        <v>0.135</v>
      </c>
      <c r="AB21" s="59">
        <v>0.014489</v>
      </c>
      <c r="AC21" s="59">
        <v>0.030228</v>
      </c>
      <c r="AD21" s="59">
        <v>0.036117</v>
      </c>
    </row>
    <row r="22" spans="1:30" ht="25.5" customHeight="1">
      <c r="A22" s="30" t="s">
        <v>162</v>
      </c>
      <c r="B22" s="19" t="s">
        <v>8</v>
      </c>
      <c r="C22" s="5" t="s">
        <v>9</v>
      </c>
      <c r="D22" s="5" t="s">
        <v>25</v>
      </c>
      <c r="E22" s="20" t="s">
        <v>10</v>
      </c>
      <c r="F22" s="20" t="s">
        <v>24</v>
      </c>
      <c r="G22" s="20" t="s">
        <v>41</v>
      </c>
      <c r="H22" s="55" t="s">
        <v>47</v>
      </c>
      <c r="I22" s="56" t="s">
        <v>40</v>
      </c>
      <c r="Y22" s="24">
        <v>6</v>
      </c>
      <c r="Z22" s="59">
        <v>0.189924</v>
      </c>
      <c r="AA22" s="37">
        <f>B17</f>
        <v>0.135</v>
      </c>
      <c r="AB22" s="59">
        <v>0.011805</v>
      </c>
      <c r="AC22" s="59">
        <v>0.026119</v>
      </c>
      <c r="AD22" s="59">
        <v>0.032078</v>
      </c>
    </row>
    <row r="23" spans="1:30" ht="12.75" customHeight="1">
      <c r="A23" s="60">
        <v>1</v>
      </c>
      <c r="B23" s="25">
        <v>0</v>
      </c>
      <c r="C23" s="26" t="s">
        <v>32</v>
      </c>
      <c r="D23" s="25">
        <f>pv_ns(H19,C23,B23,1,C7,C8,C9,C12,C10,C11)</f>
        <v>0.999999999768</v>
      </c>
      <c r="E23" s="50">
        <f>32/365</f>
        <v>0.08767123287671233</v>
      </c>
      <c r="F23" s="51">
        <f>100/((1+1.0899)^0.00274)</f>
        <v>99.79823397813009</v>
      </c>
      <c r="G23" s="52">
        <v>1.0899</v>
      </c>
      <c r="H23" s="53">
        <f>C7+C8*(EXP(-0.0609*E23))+C9*0.0609*E23*EXP(-0.0609*E23)</f>
        <v>0.23201986531939878</v>
      </c>
      <c r="I23" s="54">
        <f>(F23-D23)</f>
        <v>98.79823397836209</v>
      </c>
      <c r="P23" s="23"/>
      <c r="Y23" s="24">
        <v>7</v>
      </c>
      <c r="Z23" s="59">
        <v>0.184508</v>
      </c>
      <c r="AA23" s="37">
        <f>B17</f>
        <v>0.135</v>
      </c>
      <c r="AB23" s="59">
        <v>0.009913</v>
      </c>
      <c r="AC23" s="59">
        <v>0.022595</v>
      </c>
      <c r="AD23" s="59">
        <v>0.028274</v>
      </c>
    </row>
    <row r="24" spans="1:30" ht="12.75" customHeight="1">
      <c r="A24" s="60">
        <v>2</v>
      </c>
      <c r="B24" s="25">
        <v>0</v>
      </c>
      <c r="C24" s="26" t="s">
        <v>33</v>
      </c>
      <c r="D24" s="25">
        <f>pv_ns(H19,C24,B24,1,C7,C8,C9,C12,C10,C11)</f>
        <v>0.999999999768</v>
      </c>
      <c r="E24" s="50">
        <f>63/365</f>
        <v>0.1726027397260274</v>
      </c>
      <c r="F24" s="51">
        <f>100/((1+1.1345)^0.005479)</f>
        <v>99.58542619285905</v>
      </c>
      <c r="G24" s="52">
        <v>1.1345</v>
      </c>
      <c r="H24" s="53">
        <f>C7+C8*(EXP(-0.0609*E24))+C9*0.0609*E24*EXP(-0.0609*E24)</f>
        <v>0.23203628492935083</v>
      </c>
      <c r="I24" s="54">
        <f>(F24-D24)</f>
        <v>98.58542619309105</v>
      </c>
      <c r="Y24" s="24">
        <v>8</v>
      </c>
      <c r="Z24" s="59">
        <v>0.180244</v>
      </c>
      <c r="AA24" s="37">
        <f>B17</f>
        <v>0.135</v>
      </c>
      <c r="AB24" s="59">
        <v>0.008523</v>
      </c>
      <c r="AC24" s="59">
        <v>0.01972</v>
      </c>
      <c r="AD24" s="59">
        <v>0.024976</v>
      </c>
    </row>
    <row r="25" spans="1:30" ht="12.75" customHeight="1">
      <c r="A25" s="60">
        <v>3</v>
      </c>
      <c r="B25" s="25">
        <v>0</v>
      </c>
      <c r="C25" s="26" t="s">
        <v>34</v>
      </c>
      <c r="D25" s="25">
        <f>pv_ns(H19,C25,B25,1,C7,C8,C9,C12,C10,C11)</f>
        <v>0.9948406223281158</v>
      </c>
      <c r="E25" s="50">
        <f>94/365</f>
        <v>0.25753424657534246</v>
      </c>
      <c r="F25" s="51">
        <f>100/((1+1.2298)^0.024658)</f>
        <v>98.0420670787788</v>
      </c>
      <c r="G25" s="52">
        <v>1.2298</v>
      </c>
      <c r="H25" s="53">
        <f>C7+C8*(EXP(-0.0609*E25))+C9*0.0609*E25*EXP(-0.0609*E25)</f>
        <v>0.23204995293631867</v>
      </c>
      <c r="I25" s="54">
        <f>(F25-D25)</f>
        <v>97.04722645645069</v>
      </c>
      <c r="Y25" s="24">
        <v>9</v>
      </c>
      <c r="Z25" s="59">
        <v>0.176872</v>
      </c>
      <c r="AA25" s="37">
        <f>B17</f>
        <v>0.135</v>
      </c>
      <c r="AB25" s="59">
        <v>0.007468</v>
      </c>
      <c r="AC25" s="59">
        <v>0.017405</v>
      </c>
      <c r="AD25" s="59">
        <v>0.02221</v>
      </c>
    </row>
    <row r="26" spans="1:30" ht="12.75" customHeight="1">
      <c r="A26" s="60">
        <v>4</v>
      </c>
      <c r="B26" s="25">
        <v>0</v>
      </c>
      <c r="C26" s="26" t="s">
        <v>35</v>
      </c>
      <c r="D26" s="25">
        <f>pv_ns(H19,C26,B26,1,C7,C8,C9,C12,C10,C11)</f>
        <v>0.999999999768</v>
      </c>
      <c r="E26" s="50">
        <f>128/365</f>
        <v>0.3506849315068493</v>
      </c>
      <c r="F26" s="51">
        <f>100/((1+1.3344)^0.087671)</f>
        <v>92.83712988187214</v>
      </c>
      <c r="G26" s="52">
        <v>1.3344</v>
      </c>
      <c r="H26" s="53">
        <f>C7+C8*(EXP(-0.0609*E26))+C9*0.0609*E26*EXP(-0.0609*E26)</f>
        <v>0.23206181291298483</v>
      </c>
      <c r="I26" s="54">
        <f>(F26-D26)</f>
        <v>91.83712988210415</v>
      </c>
      <c r="Y26" s="24">
        <v>10</v>
      </c>
      <c r="Z26" s="59">
        <v>0.174176</v>
      </c>
      <c r="AA26" s="37">
        <f>B17</f>
        <v>0.135</v>
      </c>
      <c r="AB26" s="59">
        <v>0.006642</v>
      </c>
      <c r="AC26" s="59">
        <v>0.015534</v>
      </c>
      <c r="AD26" s="59">
        <v>0.019912</v>
      </c>
    </row>
    <row r="27" spans="1:30" ht="12.75" customHeight="1">
      <c r="A27" s="60">
        <v>5</v>
      </c>
      <c r="B27" s="25">
        <v>0</v>
      </c>
      <c r="C27" s="26" t="s">
        <v>36</v>
      </c>
      <c r="D27" s="25">
        <f>pv_ns(H19,C27,B27,1,C7,C8,C9,C12,C10,C11)</f>
        <v>0.7998280270658482</v>
      </c>
      <c r="E27" s="50">
        <f>219/365</f>
        <v>0.6</v>
      </c>
      <c r="F27" s="51">
        <f>100/((1+1.4558)^0.172603)</f>
        <v>85.63504267345338</v>
      </c>
      <c r="G27" s="52">
        <v>1.4558</v>
      </c>
      <c r="H27" s="53">
        <f>C7+C8*(EXP(-0.0609*E27))+C9*0.0609*E27*EXP(-0.0609*E27)</f>
        <v>0.23207771593349105</v>
      </c>
      <c r="I27" s="54">
        <f>(F27-D27)</f>
        <v>84.83521464638754</v>
      </c>
      <c r="Y27" s="24">
        <v>11</v>
      </c>
      <c r="Z27" s="59">
        <v>0.171986</v>
      </c>
      <c r="AA27" s="37">
        <f>B17</f>
        <v>0.135</v>
      </c>
      <c r="AB27" s="59">
        <v>0.005979</v>
      </c>
      <c r="AC27" s="59">
        <v>0.014007</v>
      </c>
      <c r="AD27" s="59">
        <v>0.018002</v>
      </c>
    </row>
    <row r="28" spans="1:30" ht="12.75" customHeight="1">
      <c r="A28" s="60">
        <v>6</v>
      </c>
      <c r="B28" s="25">
        <v>0</v>
      </c>
      <c r="C28" s="26" t="s">
        <v>37</v>
      </c>
      <c r="D28" s="25">
        <f>pv_ns(H19,C28,B28,1,C7,C8,C9,C12,C10,C11)</f>
        <v>0.7992579604176097</v>
      </c>
      <c r="E28" s="50">
        <f>317/365</f>
        <v>0.8684931506849315</v>
      </c>
      <c r="F28" s="51">
        <f>100/((1+1.5819)^0.257534)</f>
        <v>78.32701823127343</v>
      </c>
      <c r="G28" s="52">
        <v>1.5819</v>
      </c>
      <c r="H28" s="53">
        <f>C7+C8*(EXP(-0.0609*E28))+C9*0.0609*E28*EXP(-0.0609*E28)</f>
        <v>0.23206967842398118</v>
      </c>
      <c r="I28" s="54">
        <f>(F28-D28)</f>
        <v>77.52776027085582</v>
      </c>
      <c r="Y28" s="24">
        <v>12</v>
      </c>
      <c r="Z28" s="59">
        <v>0.170181</v>
      </c>
      <c r="AA28" s="37">
        <f>B17</f>
        <v>0.135</v>
      </c>
      <c r="AB28" s="59">
        <v>0.005436</v>
      </c>
      <c r="AC28" s="59">
        <v>0.012745</v>
      </c>
      <c r="AD28" s="59">
        <v>0.016404</v>
      </c>
    </row>
    <row r="29" spans="1:30" ht="12.75" customHeight="1">
      <c r="A29" s="60">
        <v>7</v>
      </c>
      <c r="B29" s="25">
        <v>0</v>
      </c>
      <c r="C29" s="26" t="s">
        <v>38</v>
      </c>
      <c r="D29" s="25">
        <f>pv_ns(H19,C29,B29,1,C7,C8,C9,C12,C10,C11)</f>
        <v>0.918179914668359</v>
      </c>
      <c r="E29" s="50">
        <f>408/365</f>
        <v>1.1178082191780823</v>
      </c>
      <c r="F29" s="51">
        <f>100/((1+1.5962)^0.350685)</f>
        <v>71.5645306626231</v>
      </c>
      <c r="G29" s="52">
        <v>1.5962</v>
      </c>
      <c r="H29" s="53">
        <f>C7+C8*(EXP(-0.0609*E29))+C9*0.0609*E29*EXP(-0.0609*E29)</f>
        <v>0.23203956694020897</v>
      </c>
      <c r="I29" s="54">
        <f>(F29-D29)</f>
        <v>70.64635074795474</v>
      </c>
      <c r="Y29" s="24">
        <v>13</v>
      </c>
      <c r="Z29" s="59">
        <v>0.168671</v>
      </c>
      <c r="AA29" s="37">
        <f>B17</f>
        <v>0.135</v>
      </c>
      <c r="AB29" s="59">
        <v>0.004983</v>
      </c>
      <c r="AC29" s="59">
        <v>0.011688</v>
      </c>
      <c r="AD29" s="59">
        <v>0.015056</v>
      </c>
    </row>
    <row r="30" spans="1:30" ht="12.75" customHeight="1">
      <c r="A30" s="60">
        <v>8</v>
      </c>
      <c r="B30" s="25">
        <v>0</v>
      </c>
      <c r="C30" s="26" t="s">
        <v>39</v>
      </c>
      <c r="D30" s="25">
        <f>pv_ns(H19,C30,B30,1,C7,C8,C9,C12,C10,C11)</f>
        <v>0.8625389816431834</v>
      </c>
      <c r="E30" s="50">
        <f>499/365</f>
        <v>1.367123287671233</v>
      </c>
      <c r="F30" s="51">
        <f>100/((1+1.7084)^0.6)</f>
        <v>55.0012192523046</v>
      </c>
      <c r="G30" s="52">
        <v>1.7084</v>
      </c>
      <c r="H30" s="53">
        <f>C7+C8*(EXP(-0.0609*E30))+C9*0.0609*E30*EXP(-0.0609*E30)</f>
        <v>0.23198832202059064</v>
      </c>
      <c r="I30" s="54">
        <f>(F30-D30)</f>
        <v>54.13868027066142</v>
      </c>
      <c r="Y30" s="24">
        <v>14</v>
      </c>
      <c r="Z30" s="59">
        <v>0.167391</v>
      </c>
      <c r="AA30" s="37">
        <f>B17</f>
        <v>0.135</v>
      </c>
      <c r="AB30" s="59">
        <v>0.0046</v>
      </c>
      <c r="AC30" s="59">
        <v>0.010791</v>
      </c>
      <c r="AD30" s="59">
        <v>0.013906</v>
      </c>
    </row>
    <row r="31" spans="8:30" ht="13.5" customHeight="1">
      <c r="H31" s="21"/>
      <c r="J31" s="22"/>
      <c r="Y31" s="24">
        <v>15</v>
      </c>
      <c r="Z31" s="59">
        <v>0.166292</v>
      </c>
      <c r="AA31" s="37">
        <f>B17</f>
        <v>0.135</v>
      </c>
      <c r="AB31" s="59">
        <v>0.004271</v>
      </c>
      <c r="AC31" s="59">
        <v>0.010021</v>
      </c>
      <c r="AD31" s="59">
        <v>0.012917</v>
      </c>
    </row>
    <row r="32" spans="8:30" ht="13.5" customHeight="1">
      <c r="H32" s="21"/>
      <c r="I32" s="43">
        <f>SUM(I23:I30)</f>
        <v>673.4160224458675</v>
      </c>
      <c r="J32" s="22"/>
      <c r="Y32" s="24">
        <v>16</v>
      </c>
      <c r="Z32" s="59">
        <v>0.16534</v>
      </c>
      <c r="AA32" s="37">
        <f>B17</f>
        <v>0.135</v>
      </c>
      <c r="AB32" s="59">
        <v>0.003987</v>
      </c>
      <c r="AC32" s="59">
        <v>0.009353</v>
      </c>
      <c r="AD32" s="59">
        <v>0.012058</v>
      </c>
    </row>
    <row r="33" spans="25:30" ht="12.75" customHeight="1">
      <c r="Y33" s="24">
        <v>17</v>
      </c>
      <c r="Z33" s="59">
        <v>0.164506</v>
      </c>
      <c r="AA33" s="37">
        <f>B17</f>
        <v>0.135</v>
      </c>
      <c r="AB33" s="59">
        <v>0.003737</v>
      </c>
      <c r="AC33" s="59">
        <v>0.008769</v>
      </c>
      <c r="AD33" s="59">
        <v>0.011305</v>
      </c>
    </row>
    <row r="34" spans="25:30" ht="12.75" customHeight="1">
      <c r="Y34" s="24">
        <v>18</v>
      </c>
      <c r="Z34" s="59">
        <v>0.163771</v>
      </c>
      <c r="AA34" s="37">
        <f>B17</f>
        <v>0.135</v>
      </c>
      <c r="AB34" s="59">
        <v>0.003518</v>
      </c>
      <c r="AC34" s="59">
        <v>0.008253</v>
      </c>
      <c r="AD34" s="59">
        <v>0.010641</v>
      </c>
    </row>
    <row r="35" spans="25:30" ht="12.75" customHeight="1">
      <c r="Y35" s="24">
        <v>19</v>
      </c>
      <c r="Z35" s="59">
        <v>0.163117</v>
      </c>
      <c r="AA35" s="37">
        <f>B17</f>
        <v>0.135</v>
      </c>
      <c r="AB35" s="59">
        <v>0.003322</v>
      </c>
      <c r="AC35" s="59">
        <v>0.007794</v>
      </c>
      <c r="AD35" s="59">
        <v>0.01005</v>
      </c>
    </row>
    <row r="36" spans="25:30" ht="12.75" customHeight="1">
      <c r="Y36" s="24">
        <v>20</v>
      </c>
      <c r="Z36" s="59">
        <v>0.162532</v>
      </c>
      <c r="AA36" s="37">
        <f>B17</f>
        <v>0.135</v>
      </c>
      <c r="AB36" s="59">
        <v>0.003147</v>
      </c>
      <c r="AC36" s="59">
        <v>0.007384</v>
      </c>
      <c r="AD36" s="59">
        <v>0.009521</v>
      </c>
    </row>
    <row r="37" spans="25:30" ht="12.75" customHeight="1">
      <c r="Y37" s="24">
        <v>21</v>
      </c>
      <c r="Z37" s="59">
        <v>0.162005</v>
      </c>
      <c r="AA37" s="37">
        <f>B17</f>
        <v>0.135</v>
      </c>
      <c r="AB37" s="59">
        <v>0.00299</v>
      </c>
      <c r="AC37" s="59">
        <v>0.007015</v>
      </c>
      <c r="AD37" s="59">
        <v>0.009045</v>
      </c>
    </row>
    <row r="38" spans="25:30" ht="12.75" customHeight="1">
      <c r="Y38" s="24">
        <v>22</v>
      </c>
      <c r="Z38" s="59">
        <v>0.161529</v>
      </c>
      <c r="AA38" s="37">
        <f>B17</f>
        <v>0.135</v>
      </c>
      <c r="AB38" s="59">
        <v>0.002848</v>
      </c>
      <c r="AC38" s="59">
        <v>0.006681</v>
      </c>
      <c r="AD38" s="59">
        <v>0.008614</v>
      </c>
    </row>
    <row r="39" spans="25:30" ht="12.75" customHeight="1">
      <c r="Y39" s="24">
        <v>23</v>
      </c>
      <c r="Z39" s="59">
        <v>0.161095</v>
      </c>
      <c r="AA39" s="37">
        <f>B17</f>
        <v>0.135</v>
      </c>
      <c r="AB39" s="59">
        <v>0.002718</v>
      </c>
      <c r="AC39" s="59">
        <v>0.006377</v>
      </c>
      <c r="AD39" s="59">
        <v>0.008223</v>
      </c>
    </row>
    <row r="40" spans="25:30" ht="12.75" customHeight="1">
      <c r="Y40" s="24">
        <v>24</v>
      </c>
      <c r="Z40" s="59">
        <v>0.1607</v>
      </c>
      <c r="AA40" s="37">
        <f>B17</f>
        <v>0.135</v>
      </c>
      <c r="AB40" s="59">
        <v>0.0026</v>
      </c>
      <c r="AC40" s="59">
        <v>0.0061</v>
      </c>
      <c r="AD40" s="59">
        <v>0.007865</v>
      </c>
    </row>
    <row r="41" spans="25:30" ht="12.75" customHeight="1">
      <c r="Y41" s="24">
        <v>25</v>
      </c>
      <c r="Z41" s="59">
        <v>0.160337</v>
      </c>
      <c r="AA41" s="37">
        <f>B17</f>
        <v>0.135</v>
      </c>
      <c r="AB41" s="59">
        <v>0.002492</v>
      </c>
      <c r="AC41" s="59">
        <v>0.005846</v>
      </c>
      <c r="AD41" s="59">
        <v>0.007537</v>
      </c>
    </row>
    <row r="42" spans="25:30" ht="12.75" customHeight="1">
      <c r="Y42" s="24">
        <v>26</v>
      </c>
      <c r="Z42" s="59">
        <v>0.160004</v>
      </c>
      <c r="AA42" s="37">
        <f>B17</f>
        <v>0.135</v>
      </c>
      <c r="AB42" s="59">
        <v>0.002392</v>
      </c>
      <c r="AC42" s="59">
        <v>0.005612</v>
      </c>
      <c r="AD42" s="59">
        <v>0.007236</v>
      </c>
    </row>
    <row r="43" spans="25:30" ht="12.75" customHeight="1">
      <c r="Y43" s="24">
        <v>27</v>
      </c>
      <c r="Z43" s="59">
        <v>0.159696</v>
      </c>
      <c r="AA43" s="37">
        <f>B17</f>
        <v>0.135</v>
      </c>
      <c r="AB43" s="59">
        <v>0.0023</v>
      </c>
      <c r="AC43" s="59">
        <v>0.005396</v>
      </c>
      <c r="AD43" s="59">
        <v>0.006958</v>
      </c>
    </row>
    <row r="44" spans="1:30" ht="12.75" customHeight="1">
      <c r="A44" s="5"/>
      <c r="Y44" s="24">
        <v>28</v>
      </c>
      <c r="Z44" s="59">
        <v>0.159411</v>
      </c>
      <c r="AA44" s="37">
        <f>B17</f>
        <v>0.135</v>
      </c>
      <c r="AB44" s="59">
        <v>0.002215</v>
      </c>
      <c r="AC44" s="59">
        <v>0.005196</v>
      </c>
      <c r="AD44" s="59">
        <v>0.0067</v>
      </c>
    </row>
    <row r="45" spans="25:30" ht="12.75" customHeight="1">
      <c r="Y45" s="24">
        <v>29</v>
      </c>
      <c r="Z45" s="59">
        <v>0.159146</v>
      </c>
      <c r="AA45" s="37">
        <f>B17</f>
        <v>0.135</v>
      </c>
      <c r="AB45" s="59">
        <v>0.002136</v>
      </c>
      <c r="AC45" s="59">
        <v>0.005011</v>
      </c>
      <c r="AD45" s="59">
        <v>0.006461</v>
      </c>
    </row>
    <row r="46" spans="25:30" ht="12.75" customHeight="1">
      <c r="Y46" s="24">
        <v>30</v>
      </c>
      <c r="Z46" s="59">
        <v>0.1589</v>
      </c>
      <c r="AA46" s="37">
        <f>B17</f>
        <v>0.135</v>
      </c>
      <c r="AB46" s="59">
        <v>0.002662</v>
      </c>
      <c r="AC46" s="59">
        <v>0.004838</v>
      </c>
      <c r="AD46" s="59">
        <v>0.006238</v>
      </c>
    </row>
    <row r="47" spans="26:30" ht="12.75" customHeight="1">
      <c r="Z47" s="57"/>
      <c r="AA47" s="7"/>
      <c r="AB47" s="58"/>
      <c r="AC47" s="57"/>
      <c r="AD47" s="57"/>
    </row>
    <row r="48" spans="26:30" ht="12.75" customHeight="1">
      <c r="Z48" s="7"/>
      <c r="AA48" s="7"/>
      <c r="AB48" s="7"/>
      <c r="AC48" s="7"/>
      <c r="AD48" s="7"/>
    </row>
    <row r="49" spans="26:30" ht="12.75" customHeight="1">
      <c r="Z49" s="7"/>
      <c r="AA49" s="7"/>
      <c r="AB49" s="7"/>
      <c r="AC49" s="7"/>
      <c r="AD49" s="7"/>
    </row>
    <row r="50" spans="26:30" ht="12.75" customHeight="1">
      <c r="Z50" s="7"/>
      <c r="AA50" s="7"/>
      <c r="AB50" s="7"/>
      <c r="AC50" s="7"/>
      <c r="AD50" s="7"/>
    </row>
    <row r="51" spans="26:30" ht="12.75" customHeight="1">
      <c r="Z51" s="7"/>
      <c r="AA51" s="7"/>
      <c r="AB51" s="7"/>
      <c r="AC51" s="7"/>
      <c r="AD51" s="7"/>
    </row>
    <row r="52" spans="26:30" ht="12.75" customHeight="1">
      <c r="Z52" s="7"/>
      <c r="AA52" s="7"/>
      <c r="AB52" s="7"/>
      <c r="AC52" s="7"/>
      <c r="AD52" s="7"/>
    </row>
    <row r="53" spans="26:30" ht="12.75" customHeight="1">
      <c r="Z53" s="7"/>
      <c r="AA53" s="7"/>
      <c r="AB53" s="7"/>
      <c r="AC53" s="7"/>
      <c r="AD53" s="7"/>
    </row>
    <row r="54" spans="26:30" ht="12.75" customHeight="1">
      <c r="Z54" s="7"/>
      <c r="AA54" s="7"/>
      <c r="AB54" s="7"/>
      <c r="AC54" s="7"/>
      <c r="AD54" s="7"/>
    </row>
    <row r="55" spans="26:30" ht="12.75" customHeight="1">
      <c r="Z55" s="7"/>
      <c r="AA55" s="7"/>
      <c r="AB55" s="7"/>
      <c r="AC55" s="7"/>
      <c r="AD55" s="7"/>
    </row>
    <row r="56" spans="26:30" ht="13.5" customHeight="1">
      <c r="Z56" s="7"/>
      <c r="AA56" s="7"/>
      <c r="AB56" s="7"/>
      <c r="AC56" s="7"/>
      <c r="AD56" s="7"/>
    </row>
  </sheetData>
  <sheetProtection/>
  <mergeCells count="1">
    <mergeCell ref="Y4:AD4"/>
  </mergeCells>
  <printOptions/>
  <pageMargins left="0.75" right="0.75" top="1" bottom="1" header="0.5" footer="0.5"/>
  <pageSetup horizontalDpi="600" verticalDpi="600" orientation="landscape" scale="89" r:id="rId4"/>
  <headerFooter alignWithMargins="0">
    <oddFooter>&amp;LKurt Hess, Waikato Management School&amp;CPage &amp;P&amp;R&amp;F &amp;A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O5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00390625" style="0" customWidth="1"/>
    <col min="5" max="5" width="10.7109375" style="0" customWidth="1"/>
  </cols>
  <sheetData>
    <row r="3" spans="2:15" ht="12.75">
      <c r="B3" s="44" t="s">
        <v>48</v>
      </c>
      <c r="C3" s="44"/>
      <c r="D3" s="44"/>
      <c r="E3" s="45"/>
      <c r="F3" s="44"/>
      <c r="G3" s="44"/>
      <c r="H3" s="44"/>
      <c r="I3" s="44"/>
      <c r="J3" s="44"/>
      <c r="K3" s="44" t="s">
        <v>49</v>
      </c>
      <c r="L3" s="44"/>
      <c r="M3" s="1"/>
      <c r="N3" s="44"/>
      <c r="O3" s="44"/>
    </row>
    <row r="4" spans="2:13" ht="12.75">
      <c r="B4" s="46" t="s">
        <v>50</v>
      </c>
      <c r="C4" s="46" t="s">
        <v>51</v>
      </c>
      <c r="E4" s="47"/>
      <c r="K4" s="46" t="s">
        <v>50</v>
      </c>
      <c r="L4" t="s">
        <v>51</v>
      </c>
      <c r="M4" s="48"/>
    </row>
    <row r="5" spans="2:13" ht="12.75">
      <c r="B5" t="s">
        <v>52</v>
      </c>
      <c r="C5" s="46" t="s">
        <v>53</v>
      </c>
      <c r="D5" s="46" t="s">
        <v>54</v>
      </c>
      <c r="E5" s="47" t="s">
        <v>55</v>
      </c>
      <c r="K5" s="46" t="s">
        <v>53</v>
      </c>
      <c r="L5" s="46" t="s">
        <v>54</v>
      </c>
      <c r="M5" s="48" t="s">
        <v>41</v>
      </c>
    </row>
    <row r="6" spans="2:14" ht="12.75">
      <c r="B6" s="44" t="s">
        <v>56</v>
      </c>
      <c r="C6" t="s">
        <v>57</v>
      </c>
      <c r="D6" t="s">
        <v>51</v>
      </c>
      <c r="E6" s="45">
        <v>1.075</v>
      </c>
      <c r="F6" t="s">
        <v>58</v>
      </c>
      <c r="G6" t="s">
        <v>59</v>
      </c>
      <c r="H6" t="s">
        <v>60</v>
      </c>
      <c r="K6" t="s">
        <v>51</v>
      </c>
      <c r="L6" t="s">
        <v>32</v>
      </c>
      <c r="M6" s="1">
        <v>1.0899</v>
      </c>
      <c r="N6" t="s">
        <v>61</v>
      </c>
    </row>
    <row r="7" spans="2:14" ht="12.75">
      <c r="B7" s="44" t="s">
        <v>62</v>
      </c>
      <c r="C7" t="s">
        <v>51</v>
      </c>
      <c r="D7" t="s">
        <v>32</v>
      </c>
      <c r="E7" s="45">
        <v>1.163</v>
      </c>
      <c r="F7" t="s">
        <v>60</v>
      </c>
      <c r="G7" t="s">
        <v>59</v>
      </c>
      <c r="H7" t="s">
        <v>60</v>
      </c>
      <c r="K7" t="s">
        <v>51</v>
      </c>
      <c r="L7" t="s">
        <v>33</v>
      </c>
      <c r="M7" s="1">
        <v>1.1345</v>
      </c>
      <c r="N7" t="s">
        <v>61</v>
      </c>
    </row>
    <row r="8" spans="2:14" ht="12.75">
      <c r="B8" s="44" t="s">
        <v>63</v>
      </c>
      <c r="C8" t="s">
        <v>32</v>
      </c>
      <c r="D8" t="s">
        <v>64</v>
      </c>
      <c r="E8" s="45">
        <v>1.24</v>
      </c>
      <c r="F8" t="s">
        <v>65</v>
      </c>
      <c r="G8" t="s">
        <v>59</v>
      </c>
      <c r="H8" t="s">
        <v>65</v>
      </c>
      <c r="K8" t="s">
        <v>51</v>
      </c>
      <c r="L8" t="s">
        <v>34</v>
      </c>
      <c r="M8" s="1">
        <v>1.2298</v>
      </c>
      <c r="N8" t="s">
        <v>61</v>
      </c>
    </row>
    <row r="9" spans="2:14" ht="12.75">
      <c r="B9" s="44" t="s">
        <v>66</v>
      </c>
      <c r="C9" t="s">
        <v>32</v>
      </c>
      <c r="D9" t="s">
        <v>67</v>
      </c>
      <c r="E9" s="45">
        <v>1.33</v>
      </c>
      <c r="F9" t="s">
        <v>68</v>
      </c>
      <c r="G9" t="s">
        <v>59</v>
      </c>
      <c r="H9" t="s">
        <v>69</v>
      </c>
      <c r="K9" t="s">
        <v>51</v>
      </c>
      <c r="L9" t="s">
        <v>35</v>
      </c>
      <c r="M9" s="1">
        <v>1.3344</v>
      </c>
      <c r="N9" t="s">
        <v>61</v>
      </c>
    </row>
    <row r="10" spans="2:14" ht="12.75">
      <c r="B10" s="44" t="s">
        <v>70</v>
      </c>
      <c r="C10" t="s">
        <v>32</v>
      </c>
      <c r="D10" t="s">
        <v>36</v>
      </c>
      <c r="E10" s="45">
        <v>1.448</v>
      </c>
      <c r="F10" t="s">
        <v>71</v>
      </c>
      <c r="G10" t="s">
        <v>59</v>
      </c>
      <c r="H10" t="s">
        <v>72</v>
      </c>
      <c r="K10" t="s">
        <v>51</v>
      </c>
      <c r="L10" t="s">
        <v>36</v>
      </c>
      <c r="M10" s="1">
        <v>1.4558</v>
      </c>
      <c r="N10" t="s">
        <v>61</v>
      </c>
    </row>
    <row r="11" spans="2:14" ht="12.75">
      <c r="B11" s="44" t="s">
        <v>73</v>
      </c>
      <c r="C11" t="s">
        <v>32</v>
      </c>
      <c r="D11" t="s">
        <v>74</v>
      </c>
      <c r="E11" s="45">
        <v>1.573</v>
      </c>
      <c r="F11" t="s">
        <v>75</v>
      </c>
      <c r="G11" t="s">
        <v>59</v>
      </c>
      <c r="H11" t="s">
        <v>76</v>
      </c>
      <c r="K11" t="s">
        <v>51</v>
      </c>
      <c r="L11" t="s">
        <v>37</v>
      </c>
      <c r="M11" s="1">
        <v>1.5819</v>
      </c>
      <c r="N11" t="s">
        <v>61</v>
      </c>
    </row>
    <row r="12" spans="2:14" ht="12.75">
      <c r="B12" s="44" t="s">
        <v>77</v>
      </c>
      <c r="C12" t="s">
        <v>78</v>
      </c>
      <c r="D12" t="s">
        <v>38</v>
      </c>
      <c r="E12" s="45">
        <v>1.675</v>
      </c>
      <c r="F12" t="s">
        <v>79</v>
      </c>
      <c r="G12" t="s">
        <v>59</v>
      </c>
      <c r="H12" t="s">
        <v>79</v>
      </c>
      <c r="K12" t="s">
        <v>51</v>
      </c>
      <c r="L12" t="s">
        <v>38</v>
      </c>
      <c r="M12" s="1">
        <v>1.5962</v>
      </c>
      <c r="N12" t="s">
        <v>61</v>
      </c>
    </row>
    <row r="13" spans="2:14" ht="12.75">
      <c r="B13" s="44" t="s">
        <v>80</v>
      </c>
      <c r="C13" t="s">
        <v>38</v>
      </c>
      <c r="D13" t="s">
        <v>39</v>
      </c>
      <c r="E13" s="45">
        <v>1.845</v>
      </c>
      <c r="F13" t="s">
        <v>79</v>
      </c>
      <c r="G13" t="s">
        <v>59</v>
      </c>
      <c r="H13" t="s">
        <v>79</v>
      </c>
      <c r="K13" t="s">
        <v>51</v>
      </c>
      <c r="L13" t="s">
        <v>39</v>
      </c>
      <c r="M13" s="1">
        <v>1.7084</v>
      </c>
      <c r="N13" t="s">
        <v>61</v>
      </c>
    </row>
    <row r="14" spans="2:14" ht="12.75">
      <c r="B14" s="44" t="s">
        <v>81</v>
      </c>
      <c r="C14" t="s">
        <v>39</v>
      </c>
      <c r="D14" t="s">
        <v>82</v>
      </c>
      <c r="E14" s="45">
        <v>1.95</v>
      </c>
      <c r="F14" t="s">
        <v>79</v>
      </c>
      <c r="G14" t="s">
        <v>59</v>
      </c>
      <c r="H14" t="s">
        <v>79</v>
      </c>
      <c r="K14" t="s">
        <v>51</v>
      </c>
      <c r="L14" t="s">
        <v>82</v>
      </c>
      <c r="M14" s="1">
        <v>1.7899</v>
      </c>
      <c r="N14" t="s">
        <v>61</v>
      </c>
    </row>
    <row r="15" spans="2:14" ht="12.75">
      <c r="B15" s="44" t="s">
        <v>83</v>
      </c>
      <c r="C15" t="s">
        <v>82</v>
      </c>
      <c r="D15" t="s">
        <v>84</v>
      </c>
      <c r="E15" s="45">
        <v>2.04</v>
      </c>
      <c r="F15" t="s">
        <v>79</v>
      </c>
      <c r="G15" t="s">
        <v>59</v>
      </c>
      <c r="H15" t="s">
        <v>79</v>
      </c>
      <c r="K15" t="s">
        <v>51</v>
      </c>
      <c r="L15" t="s">
        <v>84</v>
      </c>
      <c r="M15" s="1">
        <v>1.8508</v>
      </c>
      <c r="N15" t="s">
        <v>61</v>
      </c>
    </row>
    <row r="16" spans="2:14" ht="12.75">
      <c r="B16" s="44" t="s">
        <v>85</v>
      </c>
      <c r="C16" t="s">
        <v>84</v>
      </c>
      <c r="D16" t="s">
        <v>86</v>
      </c>
      <c r="E16" s="45">
        <v>2.125</v>
      </c>
      <c r="F16" t="s">
        <v>79</v>
      </c>
      <c r="G16" t="s">
        <v>59</v>
      </c>
      <c r="H16" t="s">
        <v>79</v>
      </c>
      <c r="K16" t="s">
        <v>51</v>
      </c>
      <c r="L16" t="s">
        <v>86</v>
      </c>
      <c r="M16" s="1">
        <v>1.9051</v>
      </c>
      <c r="N16" t="s">
        <v>61</v>
      </c>
    </row>
    <row r="17" spans="2:14" ht="12.75">
      <c r="B17" s="44" t="s">
        <v>87</v>
      </c>
      <c r="C17" t="s">
        <v>86</v>
      </c>
      <c r="D17" t="s">
        <v>88</v>
      </c>
      <c r="E17" s="45">
        <v>2.205</v>
      </c>
      <c r="F17" t="s">
        <v>79</v>
      </c>
      <c r="G17" t="s">
        <v>59</v>
      </c>
      <c r="H17" t="s">
        <v>79</v>
      </c>
      <c r="K17" t="s">
        <v>51</v>
      </c>
      <c r="L17" t="s">
        <v>88</v>
      </c>
      <c r="M17" s="1">
        <v>1.9551</v>
      </c>
      <c r="N17" t="s">
        <v>61</v>
      </c>
    </row>
    <row r="18" spans="2:14" ht="12.75">
      <c r="B18" s="44" t="s">
        <v>89</v>
      </c>
      <c r="C18" t="s">
        <v>88</v>
      </c>
      <c r="D18" t="s">
        <v>90</v>
      </c>
      <c r="E18" s="45">
        <v>2.285</v>
      </c>
      <c r="F18" t="s">
        <v>79</v>
      </c>
      <c r="G18" t="s">
        <v>59</v>
      </c>
      <c r="H18" t="s">
        <v>79</v>
      </c>
      <c r="K18" t="s">
        <v>51</v>
      </c>
      <c r="L18" t="s">
        <v>90</v>
      </c>
      <c r="M18" s="1">
        <v>2.0026</v>
      </c>
      <c r="N18" t="s">
        <v>61</v>
      </c>
    </row>
    <row r="19" spans="2:14" ht="12.75">
      <c r="B19" s="44" t="s">
        <v>91</v>
      </c>
      <c r="C19" t="s">
        <v>90</v>
      </c>
      <c r="D19" t="s">
        <v>92</v>
      </c>
      <c r="E19" s="45">
        <v>2.365</v>
      </c>
      <c r="F19" t="s">
        <v>79</v>
      </c>
      <c r="G19" t="s">
        <v>59</v>
      </c>
      <c r="H19" t="s">
        <v>79</v>
      </c>
      <c r="K19" t="s">
        <v>51</v>
      </c>
      <c r="L19" t="s">
        <v>92</v>
      </c>
      <c r="M19" s="1">
        <v>2.0483</v>
      </c>
      <c r="N19" t="s">
        <v>61</v>
      </c>
    </row>
    <row r="20" spans="2:14" ht="12.75">
      <c r="B20" s="44" t="s">
        <v>93</v>
      </c>
      <c r="C20" t="s">
        <v>92</v>
      </c>
      <c r="D20" t="s">
        <v>94</v>
      </c>
      <c r="E20" s="45">
        <v>2.445</v>
      </c>
      <c r="F20" t="s">
        <v>79</v>
      </c>
      <c r="G20" t="s">
        <v>59</v>
      </c>
      <c r="H20" t="s">
        <v>79</v>
      </c>
      <c r="K20" t="s">
        <v>51</v>
      </c>
      <c r="L20" t="s">
        <v>94</v>
      </c>
      <c r="M20" s="1">
        <v>2.0929</v>
      </c>
      <c r="N20" t="s">
        <v>61</v>
      </c>
    </row>
    <row r="21" spans="2:14" ht="12.75">
      <c r="B21" s="44" t="s">
        <v>95</v>
      </c>
      <c r="C21" t="s">
        <v>94</v>
      </c>
      <c r="D21" t="s">
        <v>96</v>
      </c>
      <c r="E21" s="45">
        <v>2.525</v>
      </c>
      <c r="F21" t="s">
        <v>79</v>
      </c>
      <c r="G21" t="s">
        <v>59</v>
      </c>
      <c r="H21" t="s">
        <v>79</v>
      </c>
      <c r="K21" t="s">
        <v>51</v>
      </c>
      <c r="L21" t="s">
        <v>96</v>
      </c>
      <c r="M21" s="1">
        <v>2.1367</v>
      </c>
      <c r="N21" t="s">
        <v>61</v>
      </c>
    </row>
    <row r="22" spans="2:14" ht="12.75">
      <c r="B22" s="44" t="s">
        <v>97</v>
      </c>
      <c r="C22" t="s">
        <v>96</v>
      </c>
      <c r="D22" t="s">
        <v>98</v>
      </c>
      <c r="E22" s="45">
        <v>2.585</v>
      </c>
      <c r="F22" t="s">
        <v>79</v>
      </c>
      <c r="G22" t="s">
        <v>59</v>
      </c>
      <c r="H22" t="s">
        <v>79</v>
      </c>
      <c r="K22" t="s">
        <v>51</v>
      </c>
      <c r="L22" t="s">
        <v>98</v>
      </c>
      <c r="M22" s="1">
        <v>2.1781</v>
      </c>
      <c r="N22" t="s">
        <v>61</v>
      </c>
    </row>
    <row r="23" spans="2:14" ht="12.75">
      <c r="B23" s="44" t="s">
        <v>99</v>
      </c>
      <c r="C23" t="s">
        <v>98</v>
      </c>
      <c r="D23" t="s">
        <v>100</v>
      </c>
      <c r="E23" s="45">
        <v>2.645</v>
      </c>
      <c r="F23" t="s">
        <v>79</v>
      </c>
      <c r="G23" t="s">
        <v>59</v>
      </c>
      <c r="H23" t="s">
        <v>79</v>
      </c>
      <c r="K23" t="s">
        <v>51</v>
      </c>
      <c r="L23" t="s">
        <v>100</v>
      </c>
      <c r="M23" s="1">
        <v>2.2178</v>
      </c>
      <c r="N23" t="s">
        <v>61</v>
      </c>
    </row>
    <row r="24" spans="2:14" ht="12.75">
      <c r="B24" s="44" t="s">
        <v>101</v>
      </c>
      <c r="C24" t="s">
        <v>32</v>
      </c>
      <c r="D24" t="s">
        <v>102</v>
      </c>
      <c r="E24" s="45">
        <v>2.3675</v>
      </c>
      <c r="F24" t="s">
        <v>103</v>
      </c>
      <c r="G24" t="s">
        <v>104</v>
      </c>
      <c r="H24" t="s">
        <v>105</v>
      </c>
      <c r="K24" t="s">
        <v>51</v>
      </c>
      <c r="L24" t="s">
        <v>102</v>
      </c>
      <c r="M24" s="1">
        <v>2.346</v>
      </c>
      <c r="N24" t="s">
        <v>61</v>
      </c>
    </row>
    <row r="25" spans="2:14" ht="12.75">
      <c r="B25" s="44" t="s">
        <v>106</v>
      </c>
      <c r="C25" t="s">
        <v>32</v>
      </c>
      <c r="D25" t="s">
        <v>107</v>
      </c>
      <c r="E25" s="45">
        <v>2.52</v>
      </c>
      <c r="F25" t="s">
        <v>103</v>
      </c>
      <c r="G25" t="s">
        <v>104</v>
      </c>
      <c r="H25" t="s">
        <v>108</v>
      </c>
      <c r="K25" t="s">
        <v>51</v>
      </c>
      <c r="L25" t="s">
        <v>109</v>
      </c>
      <c r="M25" s="1">
        <v>2.5016</v>
      </c>
      <c r="N25" t="s">
        <v>61</v>
      </c>
    </row>
    <row r="26" spans="2:14" ht="12.75">
      <c r="B26" s="44" t="s">
        <v>110</v>
      </c>
      <c r="C26" t="s">
        <v>32</v>
      </c>
      <c r="D26" t="s">
        <v>111</v>
      </c>
      <c r="E26" s="45">
        <v>2.665</v>
      </c>
      <c r="F26" t="s">
        <v>103</v>
      </c>
      <c r="G26" t="s">
        <v>104</v>
      </c>
      <c r="H26" t="s">
        <v>112</v>
      </c>
      <c r="K26" t="s">
        <v>51</v>
      </c>
      <c r="L26" t="s">
        <v>113</v>
      </c>
      <c r="M26" s="1">
        <v>2.65</v>
      </c>
      <c r="N26" t="s">
        <v>61</v>
      </c>
    </row>
    <row r="27" spans="2:14" ht="12.75">
      <c r="B27" s="44" t="s">
        <v>114</v>
      </c>
      <c r="C27" t="s">
        <v>32</v>
      </c>
      <c r="D27" t="s">
        <v>115</v>
      </c>
      <c r="E27" s="45">
        <v>2.77</v>
      </c>
      <c r="F27" t="s">
        <v>103</v>
      </c>
      <c r="G27" t="s">
        <v>104</v>
      </c>
      <c r="H27" t="s">
        <v>116</v>
      </c>
      <c r="K27" t="s">
        <v>51</v>
      </c>
      <c r="L27" t="s">
        <v>117</v>
      </c>
      <c r="M27" s="1">
        <v>2.7591</v>
      </c>
      <c r="N27" t="s">
        <v>61</v>
      </c>
    </row>
    <row r="28" spans="2:14" ht="12.75">
      <c r="B28" s="44" t="s">
        <v>118</v>
      </c>
      <c r="C28" t="s">
        <v>32</v>
      </c>
      <c r="D28" t="s">
        <v>119</v>
      </c>
      <c r="E28" s="45">
        <v>2.85</v>
      </c>
      <c r="F28" t="s">
        <v>103</v>
      </c>
      <c r="G28" t="s">
        <v>104</v>
      </c>
      <c r="H28" t="s">
        <v>120</v>
      </c>
      <c r="K28" t="s">
        <v>51</v>
      </c>
      <c r="L28" t="s">
        <v>121</v>
      </c>
      <c r="M28" s="1">
        <v>2.8426</v>
      </c>
      <c r="N28" t="s">
        <v>61</v>
      </c>
    </row>
    <row r="29" spans="2:14" ht="12.75">
      <c r="B29" s="44" t="s">
        <v>122</v>
      </c>
      <c r="C29" t="s">
        <v>32</v>
      </c>
      <c r="D29" t="s">
        <v>123</v>
      </c>
      <c r="E29" s="45">
        <v>2.905</v>
      </c>
      <c r="F29" t="s">
        <v>103</v>
      </c>
      <c r="G29" t="s">
        <v>104</v>
      </c>
      <c r="H29" t="s">
        <v>124</v>
      </c>
      <c r="K29" t="s">
        <v>51</v>
      </c>
      <c r="L29" t="s">
        <v>123</v>
      </c>
      <c r="M29" s="1">
        <v>2.8998</v>
      </c>
      <c r="N29" t="s">
        <v>61</v>
      </c>
    </row>
    <row r="30" spans="2:14" ht="12.75">
      <c r="B30" s="44" t="s">
        <v>125</v>
      </c>
      <c r="C30" t="s">
        <v>32</v>
      </c>
      <c r="D30" t="s">
        <v>126</v>
      </c>
      <c r="E30" s="45">
        <v>2.9475</v>
      </c>
      <c r="F30" t="s">
        <v>103</v>
      </c>
      <c r="G30" t="s">
        <v>104</v>
      </c>
      <c r="H30" t="s">
        <v>127</v>
      </c>
      <c r="K30" t="s">
        <v>51</v>
      </c>
      <c r="L30" t="s">
        <v>128</v>
      </c>
      <c r="M30" s="1">
        <v>2.9433</v>
      </c>
      <c r="N30" t="s">
        <v>61</v>
      </c>
    </row>
    <row r="31" spans="2:14" ht="12.75">
      <c r="B31" s="44" t="s">
        <v>129</v>
      </c>
      <c r="C31" t="s">
        <v>32</v>
      </c>
      <c r="D31" t="s">
        <v>130</v>
      </c>
      <c r="E31" s="45">
        <v>3.0175</v>
      </c>
      <c r="F31" t="s">
        <v>103</v>
      </c>
      <c r="G31" t="s">
        <v>104</v>
      </c>
      <c r="H31" t="s">
        <v>131</v>
      </c>
      <c r="K31" t="s">
        <v>51</v>
      </c>
      <c r="L31" t="s">
        <v>132</v>
      </c>
      <c r="M31" s="1">
        <v>2.9799</v>
      </c>
      <c r="N31" t="s">
        <v>61</v>
      </c>
    </row>
    <row r="32" spans="2:14" ht="12.75">
      <c r="B32" s="44" t="s">
        <v>133</v>
      </c>
      <c r="C32" t="s">
        <v>32</v>
      </c>
      <c r="D32" t="s">
        <v>134</v>
      </c>
      <c r="E32" s="45">
        <v>3.1075</v>
      </c>
      <c r="F32" t="s">
        <v>103</v>
      </c>
      <c r="G32" t="s">
        <v>104</v>
      </c>
      <c r="H32" t="s">
        <v>135</v>
      </c>
      <c r="K32" t="s">
        <v>51</v>
      </c>
      <c r="L32" t="s">
        <v>136</v>
      </c>
      <c r="M32" s="1">
        <v>3.0173</v>
      </c>
      <c r="N32" t="s">
        <v>61</v>
      </c>
    </row>
    <row r="33" spans="2:14" ht="12.75">
      <c r="B33" s="44" t="s">
        <v>137</v>
      </c>
      <c r="C33" t="s">
        <v>32</v>
      </c>
      <c r="D33" t="s">
        <v>138</v>
      </c>
      <c r="E33" s="45">
        <v>3.2075</v>
      </c>
      <c r="F33" t="s">
        <v>103</v>
      </c>
      <c r="G33" t="s">
        <v>104</v>
      </c>
      <c r="H33" t="s">
        <v>139</v>
      </c>
      <c r="K33" t="s">
        <v>51</v>
      </c>
      <c r="L33" t="s">
        <v>140</v>
      </c>
      <c r="M33" s="1">
        <v>3.0496</v>
      </c>
      <c r="N33" t="s">
        <v>61</v>
      </c>
    </row>
    <row r="34" spans="2:14" ht="12.75">
      <c r="B34" s="44" t="s">
        <v>141</v>
      </c>
      <c r="C34" t="s">
        <v>32</v>
      </c>
      <c r="D34" t="s">
        <v>142</v>
      </c>
      <c r="E34" s="45">
        <v>3.2125</v>
      </c>
      <c r="F34" t="s">
        <v>103</v>
      </c>
      <c r="G34" t="s">
        <v>104</v>
      </c>
      <c r="H34" t="s">
        <v>143</v>
      </c>
      <c r="K34" t="s">
        <v>51</v>
      </c>
      <c r="L34" t="s">
        <v>144</v>
      </c>
      <c r="M34" s="1">
        <v>3.0821</v>
      </c>
      <c r="N34" t="s">
        <v>61</v>
      </c>
    </row>
    <row r="35" spans="2:14" ht="12.75">
      <c r="B35" s="44" t="s">
        <v>145</v>
      </c>
      <c r="C35" t="s">
        <v>32</v>
      </c>
      <c r="D35" t="s">
        <v>146</v>
      </c>
      <c r="E35" s="45">
        <v>3.1675</v>
      </c>
      <c r="F35" t="s">
        <v>103</v>
      </c>
      <c r="G35" t="s">
        <v>104</v>
      </c>
      <c r="H35" t="s">
        <v>147</v>
      </c>
      <c r="K35" t="s">
        <v>51</v>
      </c>
      <c r="L35" t="s">
        <v>134</v>
      </c>
      <c r="M35" s="1">
        <v>3.1157</v>
      </c>
      <c r="N35" t="s">
        <v>61</v>
      </c>
    </row>
    <row r="36" spans="5:14" ht="12.75">
      <c r="E36" s="47"/>
      <c r="K36" t="s">
        <v>51</v>
      </c>
      <c r="L36" t="s">
        <v>148</v>
      </c>
      <c r="M36" s="1">
        <v>3.1374</v>
      </c>
      <c r="N36" t="s">
        <v>61</v>
      </c>
    </row>
    <row r="37" spans="5:14" ht="12.75">
      <c r="E37" s="47"/>
      <c r="K37" t="s">
        <v>51</v>
      </c>
      <c r="L37" t="s">
        <v>149</v>
      </c>
      <c r="M37" s="1">
        <v>3.1597</v>
      </c>
      <c r="N37" t="s">
        <v>61</v>
      </c>
    </row>
    <row r="38" spans="5:14" ht="12.75">
      <c r="E38" s="47"/>
      <c r="K38" t="s">
        <v>51</v>
      </c>
      <c r="L38" t="s">
        <v>150</v>
      </c>
      <c r="M38" s="1">
        <v>3.1821</v>
      </c>
      <c r="N38" t="s">
        <v>61</v>
      </c>
    </row>
    <row r="39" spans="5:14" ht="12.75">
      <c r="E39" s="47"/>
      <c r="K39" t="s">
        <v>51</v>
      </c>
      <c r="L39" t="s">
        <v>151</v>
      </c>
      <c r="M39" s="1">
        <v>3.2057</v>
      </c>
      <c r="N39" t="s">
        <v>61</v>
      </c>
    </row>
    <row r="40" spans="5:14" ht="12.75">
      <c r="E40" s="47"/>
      <c r="K40" t="s">
        <v>51</v>
      </c>
      <c r="L40" t="s">
        <v>138</v>
      </c>
      <c r="M40" s="1">
        <v>3.2295</v>
      </c>
      <c r="N40" t="s">
        <v>61</v>
      </c>
    </row>
    <row r="41" spans="5:14" ht="12.75">
      <c r="E41" s="47"/>
      <c r="K41" t="s">
        <v>51</v>
      </c>
      <c r="L41" t="s">
        <v>152</v>
      </c>
      <c r="M41" s="1">
        <v>3.2275</v>
      </c>
      <c r="N41" t="s">
        <v>61</v>
      </c>
    </row>
    <row r="42" spans="5:14" ht="12.75">
      <c r="E42" s="47"/>
      <c r="K42" t="s">
        <v>51</v>
      </c>
      <c r="L42" t="s">
        <v>153</v>
      </c>
      <c r="M42" s="1">
        <v>3.2254</v>
      </c>
      <c r="N42" t="s">
        <v>61</v>
      </c>
    </row>
    <row r="43" spans="5:14" ht="12.75">
      <c r="E43" s="47"/>
      <c r="K43" t="s">
        <v>51</v>
      </c>
      <c r="L43" t="s">
        <v>154</v>
      </c>
      <c r="M43" s="1">
        <v>3.2239</v>
      </c>
      <c r="N43" t="s">
        <v>61</v>
      </c>
    </row>
    <row r="44" spans="5:14" ht="12.75">
      <c r="E44" s="47"/>
      <c r="K44" t="s">
        <v>51</v>
      </c>
      <c r="L44" t="s">
        <v>155</v>
      </c>
      <c r="M44" s="1">
        <v>3.2227</v>
      </c>
      <c r="N44" t="s">
        <v>61</v>
      </c>
    </row>
    <row r="45" spans="5:14" ht="12.75">
      <c r="E45" s="47"/>
      <c r="K45" t="s">
        <v>51</v>
      </c>
      <c r="L45" t="s">
        <v>156</v>
      </c>
      <c r="M45" s="1">
        <v>3.2218</v>
      </c>
      <c r="N45" t="s">
        <v>61</v>
      </c>
    </row>
    <row r="46" spans="5:14" ht="12.75">
      <c r="E46" s="47"/>
      <c r="K46" t="s">
        <v>51</v>
      </c>
      <c r="L46" t="s">
        <v>157</v>
      </c>
      <c r="M46" s="1">
        <v>3.2055</v>
      </c>
      <c r="N46" t="s">
        <v>61</v>
      </c>
    </row>
    <row r="47" spans="5:14" ht="12.75">
      <c r="E47" s="47"/>
      <c r="K47" t="s">
        <v>51</v>
      </c>
      <c r="L47" t="s">
        <v>158</v>
      </c>
      <c r="M47" s="1">
        <v>3.1898</v>
      </c>
      <c r="N47" t="s">
        <v>61</v>
      </c>
    </row>
    <row r="48" spans="5:14" ht="12.75">
      <c r="E48" s="47"/>
      <c r="K48" t="s">
        <v>51</v>
      </c>
      <c r="L48" t="s">
        <v>159</v>
      </c>
      <c r="M48" s="1">
        <v>3.1741</v>
      </c>
      <c r="N48" t="s">
        <v>61</v>
      </c>
    </row>
    <row r="49" spans="5:14" ht="12.75">
      <c r="E49" s="47"/>
      <c r="K49" t="s">
        <v>51</v>
      </c>
      <c r="L49" t="s">
        <v>160</v>
      </c>
      <c r="M49" s="1">
        <v>3.1586</v>
      </c>
      <c r="N49" t="s">
        <v>61</v>
      </c>
    </row>
    <row r="50" spans="5:14" ht="12.75">
      <c r="E50" s="47"/>
      <c r="K50" t="s">
        <v>51</v>
      </c>
      <c r="L50" t="s">
        <v>161</v>
      </c>
      <c r="M50" s="1">
        <v>3.1427</v>
      </c>
      <c r="N5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NelsonSiegel w Svensson</dc:title>
  <dc:subject/>
  <dc:creator>Emrah SENER</dc:creator>
  <cp:keywords/>
  <dc:description/>
  <cp:lastModifiedBy>Akroma</cp:lastModifiedBy>
  <cp:lastPrinted>2004-04-07T22:21:12Z</cp:lastPrinted>
  <dcterms:created xsi:type="dcterms:W3CDTF">1996-10-14T23:33:28Z</dcterms:created>
  <dcterms:modified xsi:type="dcterms:W3CDTF">2010-12-19T22:53:40Z</dcterms:modified>
  <cp:category/>
  <cp:version/>
  <cp:contentType/>
  <cp:contentStatus/>
</cp:coreProperties>
</file>