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76" yWindow="1575" windowWidth="9690" windowHeight="7290" activeTab="0"/>
  </bookViews>
  <sheets>
    <sheet name="Computation" sheetId="1" r:id="rId1"/>
  </sheets>
  <definedNames>
    <definedName name="anscount" hidden="1">2</definedName>
    <definedName name="_xlnm.Print_Area" localSheetId="0">'Computation'!$A$1:$J$19</definedName>
  </definedNames>
  <calcPr fullCalcOnLoad="1"/>
</workbook>
</file>

<file path=xl/sharedStrings.xml><?xml version="1.0" encoding="utf-8"?>
<sst xmlns="http://schemas.openxmlformats.org/spreadsheetml/2006/main" count="48" uniqueCount="18">
  <si>
    <r>
      <t>Final Settlement Prices for NOIS</t>
    </r>
    <r>
      <rPr>
        <vertAlign val="superscript"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Interest Rate Swap Futures</t>
    </r>
  </si>
  <si>
    <t>Benchmark Swap Rate:</t>
  </si>
  <si>
    <t>2-Year</t>
  </si>
  <si>
    <t>5-Year</t>
  </si>
  <si>
    <t>10-Year</t>
  </si>
  <si>
    <t>Unrounded Price:</t>
  </si>
  <si>
    <t>Difference versus Unrounded Price:</t>
  </si>
  <si>
    <t>Assumed yearly Fixed rate:</t>
  </si>
  <si>
    <t xml:space="preserve">Final Settlement Prices in Full Points </t>
  </si>
  <si>
    <t>1.5%</t>
  </si>
  <si>
    <t>Price Rounded Up to Nearest 1/4th:</t>
  </si>
  <si>
    <t>Price Rounded Down to Nearest 1/4th:</t>
  </si>
  <si>
    <t>Final Settlement Price Rounded to Nearest 1/4th</t>
  </si>
  <si>
    <t>Fixed rate</t>
  </si>
  <si>
    <t>2 year</t>
  </si>
  <si>
    <t>5year</t>
  </si>
  <si>
    <t>10 year</t>
  </si>
  <si>
    <t>Interest rate risk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</si>
</sst>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mmmm\ d\,\ yyyy"/>
    <numFmt numFmtId="175" formatCode="0.000%"/>
    <numFmt numFmtId="176" formatCode="&quot;$&quot;#,##0.00"/>
    <numFmt numFmtId="177" formatCode="#\ ???/128"/>
    <numFmt numFmtId="178" formatCode="[$$-409]#,##0.0000"/>
    <numFmt numFmtId="179" formatCode=".0000"/>
    <numFmt numFmtId="180" formatCode="0.00000%"/>
    <numFmt numFmtId="181" formatCode="0.\)\ 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dddd\,\ mmmm\ dd\,\ yyyy"/>
    <numFmt numFmtId="186" formatCode="[$-409]d\-mmm\-yyyy;@"/>
    <numFmt numFmtId="187" formatCode="[$-809]dd\ mmmm\ yyyy;@"/>
    <numFmt numFmtId="188" formatCode="[$-F800]dddd\,\ mmmm\ dd\,\ yyyy"/>
    <numFmt numFmtId="189" formatCode="0.0000%"/>
    <numFmt numFmtId="190" formatCode="[$SEK]\ #,##0.0000"/>
    <numFmt numFmtId="191" formatCode="[$SEK]\ #,##0.00"/>
    <numFmt numFmtId="192" formatCode="#,##0.00\ [$SEK]"/>
    <numFmt numFmtId="193" formatCode="0.0%"/>
  </numFmts>
  <fonts count="40">
    <font>
      <sz val="10"/>
      <name val="Arial"/>
      <family val="0"/>
    </font>
    <font>
      <b/>
      <sz val="10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5" fontId="1" fillId="0" borderId="0" xfId="57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57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8" fontId="0" fillId="0" borderId="0" xfId="44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9" fontId="1" fillId="33" borderId="0" xfId="0" applyNumberFormat="1" applyFont="1" applyFill="1" applyBorder="1" applyAlignment="1">
      <alignment horizontal="center" vertical="center"/>
    </xf>
    <xf numFmtId="189" fontId="4" fillId="0" borderId="0" xfId="57" applyNumberFormat="1" applyFont="1" applyFill="1" applyBorder="1" applyAlignment="1">
      <alignment horizontal="center" vertical="center"/>
    </xf>
    <xf numFmtId="9" fontId="1" fillId="0" borderId="0" xfId="0" applyNumberFormat="1" applyFont="1" applyBorder="1" applyAlignment="1">
      <alignment vertical="center"/>
    </xf>
    <xf numFmtId="190" fontId="0" fillId="0" borderId="0" xfId="44" applyNumberFormat="1" applyFont="1" applyFill="1" applyBorder="1" applyAlignment="1">
      <alignment horizontal="center" vertical="center"/>
    </xf>
    <xf numFmtId="191" fontId="0" fillId="0" borderId="0" xfId="44" applyNumberFormat="1" applyFont="1" applyFill="1" applyBorder="1" applyAlignment="1">
      <alignment horizontal="center" vertical="center"/>
    </xf>
    <xf numFmtId="191" fontId="0" fillId="0" borderId="0" xfId="0" applyNumberFormat="1" applyFont="1" applyBorder="1" applyAlignment="1">
      <alignment horizontal="center" vertical="center"/>
    </xf>
    <xf numFmtId="179" fontId="1" fillId="0" borderId="0" xfId="0" applyNumberFormat="1" applyFont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10" fontId="1" fillId="11" borderId="0" xfId="5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90" zoomScaleNormal="90" zoomScalePageLayoutView="0" workbookViewId="0" topLeftCell="A43">
      <selection activeCell="A55" sqref="A55:IV55"/>
    </sheetView>
  </sheetViews>
  <sheetFormatPr defaultColWidth="8.8515625" defaultRowHeight="12.75"/>
  <cols>
    <col min="1" max="1" width="12.00390625" style="2" customWidth="1"/>
    <col min="2" max="2" width="8.8515625" style="2" customWidth="1"/>
    <col min="3" max="4" width="11.140625" style="2" customWidth="1"/>
    <col min="5" max="7" width="12.28125" style="2" customWidth="1"/>
    <col min="8" max="8" width="20.140625" style="2" customWidth="1"/>
    <col min="9" max="9" width="25.28125" style="2" customWidth="1"/>
    <col min="10" max="10" width="29.8515625" style="2" customWidth="1"/>
    <col min="11" max="16384" width="8.8515625" style="2" customWidth="1"/>
  </cols>
  <sheetData>
    <row r="1" spans="1:10" ht="30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2.75">
      <c r="A3" s="30" t="s">
        <v>7</v>
      </c>
      <c r="B3" s="30"/>
      <c r="C3" s="30"/>
      <c r="D3" s="17">
        <v>0.03</v>
      </c>
      <c r="H3" s="4" t="s">
        <v>2</v>
      </c>
      <c r="I3" s="4" t="s">
        <v>3</v>
      </c>
      <c r="J3" s="4" t="s">
        <v>4</v>
      </c>
    </row>
    <row r="4" spans="8:10" ht="12.75">
      <c r="H4" s="4"/>
      <c r="I4" s="4"/>
      <c r="J4" s="4"/>
    </row>
    <row r="5" spans="1:12" ht="12.75">
      <c r="A5" s="27" t="s">
        <v>1</v>
      </c>
      <c r="B5" s="27"/>
      <c r="C5" s="27"/>
      <c r="D5" s="27"/>
      <c r="E5" s="27"/>
      <c r="F5" s="27"/>
      <c r="G5" s="27"/>
      <c r="H5" s="16">
        <v>0.013728270333333334</v>
      </c>
      <c r="I5" s="16">
        <v>0.02828425</v>
      </c>
      <c r="J5" s="16">
        <v>0.03565293</v>
      </c>
      <c r="K5" s="1"/>
      <c r="L5" s="1"/>
    </row>
    <row r="6" spans="1:10" ht="12.75">
      <c r="A6" s="5"/>
      <c r="B6" s="5"/>
      <c r="C6" s="5"/>
      <c r="D6" s="5"/>
      <c r="E6" s="5"/>
      <c r="F6" s="5"/>
      <c r="G6" s="5"/>
      <c r="H6" s="6"/>
      <c r="I6" s="7"/>
      <c r="J6" s="7"/>
    </row>
    <row r="7" spans="1:10" ht="12.75">
      <c r="A7" s="9"/>
      <c r="B7" s="28" t="s">
        <v>5</v>
      </c>
      <c r="C7" s="28"/>
      <c r="D7" s="28"/>
      <c r="E7" s="28"/>
      <c r="F7" s="28"/>
      <c r="G7" s="28"/>
      <c r="H7" s="18">
        <f>1000000*((3/(100*H5))+((1-(3/(100*H5)))*((1+((100*H5)/200))^-4)))</f>
        <v>1031992.5781271133</v>
      </c>
      <c r="I7" s="18">
        <f>1000000*((3/(100*I5))+((1-(3/(100*I5)))*((1+((100*I5)/200))^-10)))</f>
        <v>1007947.5582389476</v>
      </c>
      <c r="J7" s="18">
        <f>1000000*((3/(100*J5))+((1-(3/(100*J5)))*((1+((100*J5)/200))^-20)))</f>
        <v>952799.0004379618</v>
      </c>
    </row>
    <row r="8" spans="1:10" ht="12.75">
      <c r="A8" s="8"/>
      <c r="B8" s="8"/>
      <c r="C8" s="8"/>
      <c r="D8" s="8"/>
      <c r="E8" s="8"/>
      <c r="F8" s="8"/>
      <c r="G8" s="8"/>
      <c r="H8" s="10"/>
      <c r="I8" s="11"/>
      <c r="J8" s="11"/>
    </row>
    <row r="9" spans="1:10" ht="12.75">
      <c r="A9" s="8"/>
      <c r="B9" s="24" t="s">
        <v>10</v>
      </c>
      <c r="C9" s="24"/>
      <c r="D9" s="24"/>
      <c r="E9" s="24"/>
      <c r="F9" s="24"/>
      <c r="G9" s="24"/>
      <c r="H9" s="19">
        <f>CEILING(H7,1000/4)</f>
        <v>1032000</v>
      </c>
      <c r="I9" s="19">
        <f>CEILING(I7,1000/4)</f>
        <v>1008000</v>
      </c>
      <c r="J9" s="19">
        <f>CEILING(J7,1000/4)</f>
        <v>953000</v>
      </c>
    </row>
    <row r="10" spans="1:10" ht="12.75">
      <c r="A10" s="8"/>
      <c r="B10" s="24" t="s">
        <v>6</v>
      </c>
      <c r="C10" s="24"/>
      <c r="D10" s="24"/>
      <c r="E10" s="24"/>
      <c r="F10" s="24"/>
      <c r="G10" s="24"/>
      <c r="H10" s="19">
        <f>ABS(H9-H7)</f>
        <v>7.421872886712663</v>
      </c>
      <c r="I10" s="19">
        <f>ABS(I9-I7)</f>
        <v>52.441761052352376</v>
      </c>
      <c r="J10" s="19">
        <f>ABS(J9-J7)</f>
        <v>200.99956203822512</v>
      </c>
    </row>
    <row r="11" spans="1:10" ht="12.75">
      <c r="A11" s="8"/>
      <c r="B11" s="9"/>
      <c r="C11" s="9"/>
      <c r="D11" s="9"/>
      <c r="E11" s="8"/>
      <c r="F11" s="8"/>
      <c r="G11" s="8"/>
      <c r="H11" s="19"/>
      <c r="I11" s="20"/>
      <c r="J11" s="20"/>
    </row>
    <row r="12" spans="1:10" ht="12.75" customHeight="1">
      <c r="A12" s="8"/>
      <c r="B12" s="24" t="s">
        <v>11</v>
      </c>
      <c r="C12" s="24"/>
      <c r="D12" s="24"/>
      <c r="E12" s="24"/>
      <c r="F12" s="24"/>
      <c r="G12" s="24"/>
      <c r="H12" s="19">
        <f>FLOOR(H7,1000/4)</f>
        <v>1031750</v>
      </c>
      <c r="I12" s="19">
        <f>FLOOR(I7,1000/4)</f>
        <v>1007750</v>
      </c>
      <c r="J12" s="19">
        <f>FLOOR(J7,1000/4)</f>
        <v>952750</v>
      </c>
    </row>
    <row r="13" spans="1:10" ht="12.75">
      <c r="A13" s="8"/>
      <c r="B13" s="24" t="s">
        <v>6</v>
      </c>
      <c r="C13" s="24"/>
      <c r="D13" s="24"/>
      <c r="E13" s="24"/>
      <c r="F13" s="24"/>
      <c r="G13" s="24"/>
      <c r="H13" s="19">
        <f>ABS(H12-H7)</f>
        <v>242.57812711328734</v>
      </c>
      <c r="I13" s="19">
        <f>ABS(I12-I7)</f>
        <v>197.55823894764762</v>
      </c>
      <c r="J13" s="19">
        <f>ABS(J12-J7)</f>
        <v>49.00043796177488</v>
      </c>
    </row>
    <row r="14" spans="1:10" ht="12.75">
      <c r="A14" s="8"/>
      <c r="B14" s="8"/>
      <c r="C14" s="8"/>
      <c r="D14" s="8"/>
      <c r="E14" s="8"/>
      <c r="F14" s="8"/>
      <c r="G14" s="8"/>
      <c r="H14" s="19"/>
      <c r="I14" s="20"/>
      <c r="J14" s="20"/>
    </row>
    <row r="15" spans="1:10" ht="12.75">
      <c r="A15" s="8"/>
      <c r="B15" s="24" t="s">
        <v>12</v>
      </c>
      <c r="C15" s="24"/>
      <c r="D15" s="24"/>
      <c r="E15" s="24"/>
      <c r="F15" s="24"/>
      <c r="G15" s="24"/>
      <c r="H15" s="19">
        <f>IF(H10&gt;H13,H12,IF(H10=H13,H9,H9))</f>
        <v>1032000</v>
      </c>
      <c r="I15" s="19">
        <f>IF(I10&gt;I13,I12,IF(I10=I13,I9,I9))</f>
        <v>1008000</v>
      </c>
      <c r="J15" s="19">
        <f>IF(J10&gt;J13,J12,IF(J10=J13,J9,J9))</f>
        <v>952750</v>
      </c>
    </row>
    <row r="16" spans="1:10" ht="12.75">
      <c r="A16" s="8"/>
      <c r="B16" s="8"/>
      <c r="C16" s="8"/>
      <c r="D16" s="8"/>
      <c r="E16" s="8"/>
      <c r="F16" s="8"/>
      <c r="G16" s="8"/>
      <c r="H16" s="12"/>
      <c r="I16" s="12"/>
      <c r="J16" s="12"/>
    </row>
    <row r="17" spans="1:10" ht="12.75">
      <c r="A17" s="8"/>
      <c r="B17" s="8"/>
      <c r="C17" s="8"/>
      <c r="D17" s="8"/>
      <c r="E17" s="8"/>
      <c r="F17" s="8"/>
      <c r="G17" s="8"/>
      <c r="H17" s="13"/>
      <c r="I17" s="11"/>
      <c r="J17" s="11"/>
    </row>
    <row r="18" spans="1:10" s="3" customFormat="1" ht="12.75">
      <c r="A18" s="25" t="s">
        <v>8</v>
      </c>
      <c r="B18" s="25"/>
      <c r="C18" s="25"/>
      <c r="D18" s="25"/>
      <c r="E18" s="25"/>
      <c r="F18" s="25"/>
      <c r="G18" s="25"/>
      <c r="H18" s="15">
        <f>H15/1000</f>
        <v>1032</v>
      </c>
      <c r="I18" s="15">
        <f>I15/1000</f>
        <v>1008</v>
      </c>
      <c r="J18" s="15">
        <f>J15/1000</f>
        <v>952.75</v>
      </c>
    </row>
    <row r="19" spans="1:10" ht="12.75">
      <c r="A19" s="9"/>
      <c r="B19" s="9"/>
      <c r="C19" s="14"/>
      <c r="D19" s="14"/>
      <c r="E19" s="14"/>
      <c r="F19" s="14"/>
      <c r="G19" s="14"/>
      <c r="H19" s="9"/>
      <c r="I19" s="9"/>
      <c r="J19" s="9"/>
    </row>
    <row r="21" spans="1:10" ht="30" customHeight="1">
      <c r="A21" s="29" t="s">
        <v>0</v>
      </c>
      <c r="B21" s="29"/>
      <c r="C21" s="29"/>
      <c r="D21" s="29"/>
      <c r="E21" s="29"/>
      <c r="F21" s="29"/>
      <c r="G21" s="29"/>
      <c r="H21" s="29"/>
      <c r="I21" s="29"/>
      <c r="J21" s="29"/>
    </row>
    <row r="23" spans="1:10" ht="12.75">
      <c r="A23" s="30" t="s">
        <v>7</v>
      </c>
      <c r="B23" s="30"/>
      <c r="C23" s="30"/>
      <c r="D23" s="17" t="s">
        <v>9</v>
      </c>
      <c r="H23" s="4" t="s">
        <v>2</v>
      </c>
      <c r="I23" s="4" t="s">
        <v>3</v>
      </c>
      <c r="J23" s="4" t="s">
        <v>4</v>
      </c>
    </row>
    <row r="24" spans="8:10" ht="12.75">
      <c r="H24" s="4"/>
      <c r="I24" s="4"/>
      <c r="J24" s="4"/>
    </row>
    <row r="25" spans="1:12" ht="12.75">
      <c r="A25" s="27" t="s">
        <v>1</v>
      </c>
      <c r="B25" s="27"/>
      <c r="C25" s="27"/>
      <c r="D25" s="27"/>
      <c r="E25" s="27"/>
      <c r="F25" s="27"/>
      <c r="G25" s="27"/>
      <c r="H25" s="16">
        <v>0.013728270333333334</v>
      </c>
      <c r="I25" s="16">
        <v>0.02828425</v>
      </c>
      <c r="J25" s="16">
        <v>0.03565293</v>
      </c>
      <c r="K25" s="1"/>
      <c r="L25" s="1"/>
    </row>
    <row r="26" spans="1:10" ht="12.75">
      <c r="A26" s="5"/>
      <c r="B26" s="5"/>
      <c r="C26" s="5"/>
      <c r="D26" s="5"/>
      <c r="E26" s="5"/>
      <c r="F26" s="5"/>
      <c r="G26" s="5"/>
      <c r="H26" s="6"/>
      <c r="I26" s="7"/>
      <c r="J26" s="7"/>
    </row>
    <row r="27" spans="1:10" ht="12.75">
      <c r="A27" s="9"/>
      <c r="B27" s="28" t="s">
        <v>5</v>
      </c>
      <c r="C27" s="28"/>
      <c r="D27" s="28"/>
      <c r="E27" s="28"/>
      <c r="F27" s="28"/>
      <c r="G27" s="28"/>
      <c r="H27" s="18">
        <f>1000000*((1.5/(100*H25))+((1-(1.5/(100*H25)))*((1+((100*H25)/200))^-4)))</f>
        <v>1002500.4047849164</v>
      </c>
      <c r="I27" s="18">
        <f>1000000*((1.5/(100*I25))+((1-(1.5/(100*I25)))*((1+((100*I25)/200))^-10)))</f>
        <v>938465.7726733256</v>
      </c>
      <c r="J27" s="18">
        <f>1000000*((1.5/(100*J25))+((1-(1.5/(100*J25)))*((1+((100*J25)/200))^-20)))</f>
        <v>827551.5635458414</v>
      </c>
    </row>
    <row r="28" spans="1:10" ht="12.75">
      <c r="A28" s="8"/>
      <c r="B28" s="8"/>
      <c r="C28" s="8"/>
      <c r="D28" s="8"/>
      <c r="E28" s="8"/>
      <c r="F28" s="8"/>
      <c r="G28" s="8"/>
      <c r="H28" s="10"/>
      <c r="I28" s="11"/>
      <c r="J28" s="11"/>
    </row>
    <row r="29" spans="1:10" ht="12.75">
      <c r="A29" s="8"/>
      <c r="B29" s="24" t="s">
        <v>10</v>
      </c>
      <c r="C29" s="24"/>
      <c r="D29" s="24"/>
      <c r="E29" s="24"/>
      <c r="F29" s="24"/>
      <c r="G29" s="24"/>
      <c r="H29" s="19">
        <f>CEILING(H27,1000/4)</f>
        <v>1002750</v>
      </c>
      <c r="I29" s="19">
        <f>CEILING(I27,1000/4)</f>
        <v>938500</v>
      </c>
      <c r="J29" s="19">
        <f>CEILING(J27,1000/4)</f>
        <v>827750</v>
      </c>
    </row>
    <row r="30" spans="1:10" ht="12.75">
      <c r="A30" s="8"/>
      <c r="B30" s="24" t="s">
        <v>6</v>
      </c>
      <c r="C30" s="24"/>
      <c r="D30" s="24"/>
      <c r="E30" s="24"/>
      <c r="F30" s="24"/>
      <c r="G30" s="24"/>
      <c r="H30" s="19">
        <f>ABS(H29-H27)</f>
        <v>249.59521508356556</v>
      </c>
      <c r="I30" s="19">
        <f>ABS(I29-I27)</f>
        <v>34.22732667438686</v>
      </c>
      <c r="J30" s="19">
        <f>ABS(J29-J27)</f>
        <v>198.43645415862557</v>
      </c>
    </row>
    <row r="31" spans="1:10" ht="12.75">
      <c r="A31" s="8"/>
      <c r="B31" s="9"/>
      <c r="C31" s="9"/>
      <c r="D31" s="9"/>
      <c r="E31" s="8"/>
      <c r="F31" s="8"/>
      <c r="G31" s="8"/>
      <c r="H31" s="19"/>
      <c r="I31" s="20"/>
      <c r="J31" s="20"/>
    </row>
    <row r="32" spans="1:10" ht="12.75" customHeight="1">
      <c r="A32" s="8"/>
      <c r="B32" s="24" t="s">
        <v>11</v>
      </c>
      <c r="C32" s="24"/>
      <c r="D32" s="24"/>
      <c r="E32" s="24"/>
      <c r="F32" s="24"/>
      <c r="G32" s="24"/>
      <c r="H32" s="19">
        <f>FLOOR(H27,1000/4)</f>
        <v>1002500</v>
      </c>
      <c r="I32" s="19">
        <f>FLOOR(I27,1000/4)</f>
        <v>938250</v>
      </c>
      <c r="J32" s="19">
        <f>FLOOR(J27,1000/4)</f>
        <v>827500</v>
      </c>
    </row>
    <row r="33" spans="1:10" ht="12.75">
      <c r="A33" s="8"/>
      <c r="B33" s="24" t="s">
        <v>6</v>
      </c>
      <c r="C33" s="24"/>
      <c r="D33" s="24"/>
      <c r="E33" s="24"/>
      <c r="F33" s="24"/>
      <c r="G33" s="24"/>
      <c r="H33" s="19">
        <f>ABS(H32-H27)</f>
        <v>0.40478491643443704</v>
      </c>
      <c r="I33" s="19">
        <f>ABS(I32-I27)</f>
        <v>215.77267332561314</v>
      </c>
      <c r="J33" s="19">
        <f>ABS(J32-J27)</f>
        <v>51.563545841374435</v>
      </c>
    </row>
    <row r="34" spans="1:10" ht="12.75">
      <c r="A34" s="8"/>
      <c r="B34" s="8"/>
      <c r="C34" s="8"/>
      <c r="D34" s="8"/>
      <c r="E34" s="8"/>
      <c r="F34" s="8"/>
      <c r="G34" s="8"/>
      <c r="H34" s="19"/>
      <c r="I34" s="20"/>
      <c r="J34" s="20"/>
    </row>
    <row r="35" spans="1:10" ht="12.75">
      <c r="A35" s="8"/>
      <c r="B35" s="24" t="s">
        <v>12</v>
      </c>
      <c r="C35" s="24"/>
      <c r="D35" s="24"/>
      <c r="E35" s="24"/>
      <c r="F35" s="24"/>
      <c r="G35" s="24"/>
      <c r="H35" s="19">
        <f>IF(H30&gt;H33,H32,IF(H30=H33,H29,H29))</f>
        <v>1002500</v>
      </c>
      <c r="I35" s="19">
        <f>IF(I30&gt;I33,I32,IF(I30=I33,I29,I29))</f>
        <v>938500</v>
      </c>
      <c r="J35" s="19">
        <f>IF(J30&gt;J33,J32,IF(J30=J33,J29,J29))</f>
        <v>827500</v>
      </c>
    </row>
    <row r="36" spans="1:10" ht="12.75">
      <c r="A36" s="8"/>
      <c r="B36" s="8"/>
      <c r="C36" s="8"/>
      <c r="D36" s="8"/>
      <c r="E36" s="8"/>
      <c r="F36" s="8"/>
      <c r="G36" s="8"/>
      <c r="H36" s="12"/>
      <c r="I36" s="12"/>
      <c r="J36" s="12"/>
    </row>
    <row r="37" spans="1:10" ht="12.75">
      <c r="A37" s="8"/>
      <c r="B37" s="8"/>
      <c r="C37" s="8"/>
      <c r="D37" s="8"/>
      <c r="E37" s="8"/>
      <c r="F37" s="8"/>
      <c r="G37" s="8"/>
      <c r="H37" s="13"/>
      <c r="I37" s="11"/>
      <c r="J37" s="11"/>
    </row>
    <row r="38" spans="1:10" s="3" customFormat="1" ht="12.75">
      <c r="A38" s="25" t="s">
        <v>8</v>
      </c>
      <c r="B38" s="25"/>
      <c r="C38" s="25"/>
      <c r="D38" s="25"/>
      <c r="E38" s="25"/>
      <c r="F38" s="25"/>
      <c r="G38" s="25"/>
      <c r="H38" s="15">
        <f>H35/1000</f>
        <v>1002.5</v>
      </c>
      <c r="I38" s="15">
        <f>I35/1000</f>
        <v>938.5</v>
      </c>
      <c r="J38" s="15">
        <f>J35/1000</f>
        <v>827.5</v>
      </c>
    </row>
    <row r="39" spans="1:10" ht="12.75">
      <c r="A39" s="9"/>
      <c r="B39" s="9"/>
      <c r="C39" s="14"/>
      <c r="D39" s="14"/>
      <c r="E39" s="14"/>
      <c r="F39" s="14"/>
      <c r="G39" s="14"/>
      <c r="H39" s="9"/>
      <c r="I39" s="9"/>
      <c r="J39" s="9"/>
    </row>
    <row r="40" spans="1:10" ht="30" customHeight="1">
      <c r="A40" s="29" t="s">
        <v>0</v>
      </c>
      <c r="B40" s="29"/>
      <c r="C40" s="29"/>
      <c r="D40" s="29"/>
      <c r="E40" s="29"/>
      <c r="F40" s="29"/>
      <c r="G40" s="29"/>
      <c r="H40" s="29"/>
      <c r="I40" s="29"/>
      <c r="J40" s="29"/>
    </row>
    <row r="42" spans="1:10" ht="12.75">
      <c r="A42" s="30" t="s">
        <v>7</v>
      </c>
      <c r="B42" s="30"/>
      <c r="C42" s="30"/>
      <c r="D42" s="17">
        <v>0.06</v>
      </c>
      <c r="H42" s="4" t="s">
        <v>2</v>
      </c>
      <c r="I42" s="4" t="s">
        <v>3</v>
      </c>
      <c r="J42" s="4" t="s">
        <v>4</v>
      </c>
    </row>
    <row r="43" spans="8:10" ht="12.75">
      <c r="H43" s="4"/>
      <c r="I43" s="4"/>
      <c r="J43" s="4"/>
    </row>
    <row r="44" spans="1:12" ht="12.75">
      <c r="A44" s="27" t="s">
        <v>1</v>
      </c>
      <c r="B44" s="27"/>
      <c r="C44" s="27"/>
      <c r="D44" s="27"/>
      <c r="E44" s="27"/>
      <c r="F44" s="27"/>
      <c r="G44" s="27"/>
      <c r="H44" s="16">
        <v>0.013728270333333334</v>
      </c>
      <c r="I44" s="16">
        <v>0.02828425</v>
      </c>
      <c r="J44" s="16">
        <v>0.03565293</v>
      </c>
      <c r="K44" s="1"/>
      <c r="L44" s="1"/>
    </row>
    <row r="45" spans="1:10" ht="12.75">
      <c r="A45" s="5"/>
      <c r="B45" s="5"/>
      <c r="C45" s="5"/>
      <c r="D45" s="5"/>
      <c r="E45" s="5"/>
      <c r="F45" s="5"/>
      <c r="G45" s="5"/>
      <c r="H45" s="6"/>
      <c r="I45" s="7"/>
      <c r="J45" s="7"/>
    </row>
    <row r="46" spans="1:10" ht="12.75">
      <c r="A46" s="9"/>
      <c r="B46" s="28" t="s">
        <v>5</v>
      </c>
      <c r="C46" s="28"/>
      <c r="D46" s="28"/>
      <c r="E46" s="28"/>
      <c r="F46" s="28"/>
      <c r="G46" s="28"/>
      <c r="H46" s="18">
        <f>1000000*((6/(100*H44))+((1-(6/(100*H44)))*((1+((100*H44)/200))^-4)))</f>
        <v>1090976.9248115069</v>
      </c>
      <c r="I46" s="18">
        <f>1000000*((6/(100*I44))+((1-(6/(100*I44)))*((1+((100*I44)/200))^-10)))</f>
        <v>1146911.1293701918</v>
      </c>
      <c r="J46" s="18">
        <f>1000000*((6/(100*J44))+((1-(6/(100*J44)))*((1+((100*J44)/200))^-20)))</f>
        <v>1203293.8742222025</v>
      </c>
    </row>
    <row r="47" spans="1:10" ht="12.75">
      <c r="A47" s="8"/>
      <c r="B47" s="8"/>
      <c r="C47" s="8"/>
      <c r="D47" s="8"/>
      <c r="E47" s="8"/>
      <c r="F47" s="8"/>
      <c r="G47" s="8"/>
      <c r="H47" s="10"/>
      <c r="I47" s="11"/>
      <c r="J47" s="11"/>
    </row>
    <row r="48" spans="1:10" ht="12.75">
      <c r="A48" s="8"/>
      <c r="B48" s="24" t="s">
        <v>10</v>
      </c>
      <c r="C48" s="24"/>
      <c r="D48" s="24"/>
      <c r="E48" s="24"/>
      <c r="F48" s="24"/>
      <c r="G48" s="24"/>
      <c r="H48" s="19">
        <f>CEILING(H46,1000/4)</f>
        <v>1091000</v>
      </c>
      <c r="I48" s="19">
        <f>CEILING(I46,1000/4)</f>
        <v>1147000</v>
      </c>
      <c r="J48" s="19">
        <f>CEILING(J46,1000/4)</f>
        <v>1203500</v>
      </c>
    </row>
    <row r="49" spans="1:10" ht="12.75">
      <c r="A49" s="8"/>
      <c r="B49" s="24" t="s">
        <v>6</v>
      </c>
      <c r="C49" s="24"/>
      <c r="D49" s="24"/>
      <c r="E49" s="24"/>
      <c r="F49" s="24"/>
      <c r="G49" s="24"/>
      <c r="H49" s="19">
        <f>ABS(H48-H46)</f>
        <v>23.075188493123278</v>
      </c>
      <c r="I49" s="19">
        <f>ABS(I48-I46)</f>
        <v>88.870629808167</v>
      </c>
      <c r="J49" s="19">
        <f>ABS(J48-J46)</f>
        <v>206.12577779754065</v>
      </c>
    </row>
    <row r="50" spans="1:10" ht="12.75">
      <c r="A50" s="8"/>
      <c r="B50" s="9"/>
      <c r="C50" s="9"/>
      <c r="D50" s="9"/>
      <c r="E50" s="8"/>
      <c r="F50" s="8"/>
      <c r="G50" s="8"/>
      <c r="H50" s="19"/>
      <c r="I50" s="20"/>
      <c r="J50" s="20"/>
    </row>
    <row r="51" spans="1:10" ht="12.75" customHeight="1">
      <c r="A51" s="8"/>
      <c r="B51" s="24" t="s">
        <v>11</v>
      </c>
      <c r="C51" s="24"/>
      <c r="D51" s="24"/>
      <c r="E51" s="24"/>
      <c r="F51" s="24"/>
      <c r="G51" s="24"/>
      <c r="H51" s="19">
        <f>FLOOR(H46,1000/4)</f>
        <v>1090750</v>
      </c>
      <c r="I51" s="19">
        <f>FLOOR(I46,1000/4)</f>
        <v>1146750</v>
      </c>
      <c r="J51" s="19">
        <f>FLOOR(J46,1000/4)</f>
        <v>1203250</v>
      </c>
    </row>
    <row r="52" spans="1:10" ht="12.75">
      <c r="A52" s="8"/>
      <c r="B52" s="24" t="s">
        <v>6</v>
      </c>
      <c r="C52" s="24"/>
      <c r="D52" s="24"/>
      <c r="E52" s="24"/>
      <c r="F52" s="24"/>
      <c r="G52" s="24"/>
      <c r="H52" s="19">
        <f>ABS(H51-H46)</f>
        <v>226.92481150687672</v>
      </c>
      <c r="I52" s="19">
        <f>ABS(I51-I46)</f>
        <v>161.129370191833</v>
      </c>
      <c r="J52" s="19">
        <f>ABS(J51-J46)</f>
        <v>43.87422220245935</v>
      </c>
    </row>
    <row r="53" spans="1:10" ht="12.75">
      <c r="A53" s="8"/>
      <c r="B53" s="8"/>
      <c r="C53" s="8"/>
      <c r="D53" s="8"/>
      <c r="E53" s="8"/>
      <c r="F53" s="8"/>
      <c r="G53" s="8"/>
      <c r="H53" s="19"/>
      <c r="I53" s="20"/>
      <c r="J53" s="20"/>
    </row>
    <row r="54" spans="1:10" ht="12.75">
      <c r="A54" s="8"/>
      <c r="B54" s="24" t="s">
        <v>12</v>
      </c>
      <c r="C54" s="24"/>
      <c r="D54" s="24"/>
      <c r="E54" s="24"/>
      <c r="F54" s="24"/>
      <c r="G54" s="24"/>
      <c r="H54" s="19">
        <f>IF(H49&gt;H52,H51,IF(H49=H52,H48,H48))</f>
        <v>1091000</v>
      </c>
      <c r="I54" s="19">
        <f>IF(I49&gt;I52,I51,IF(I49=I52,I48,I48))</f>
        <v>1147000</v>
      </c>
      <c r="J54" s="19">
        <f>IF(J49&gt;J52,J51,IF(J49=J52,J48,J48))</f>
        <v>1203250</v>
      </c>
    </row>
    <row r="55" spans="1:10" ht="12.75">
      <c r="A55" s="8"/>
      <c r="B55" s="8"/>
      <c r="C55" s="8"/>
      <c r="D55" s="8"/>
      <c r="E55" s="8"/>
      <c r="F55" s="8"/>
      <c r="G55" s="8"/>
      <c r="H55" s="12"/>
      <c r="I55" s="12"/>
      <c r="J55" s="12"/>
    </row>
    <row r="56" spans="1:10" ht="12.75">
      <c r="A56" s="8"/>
      <c r="B56" s="8"/>
      <c r="C56" s="8"/>
      <c r="D56" s="8"/>
      <c r="E56" s="8"/>
      <c r="F56" s="8"/>
      <c r="G56" s="8"/>
      <c r="H56" s="13"/>
      <c r="I56" s="11"/>
      <c r="J56" s="11"/>
    </row>
    <row r="57" spans="1:10" s="3" customFormat="1" ht="12.75">
      <c r="A57" s="25" t="s">
        <v>8</v>
      </c>
      <c r="B57" s="25"/>
      <c r="C57" s="25"/>
      <c r="D57" s="25"/>
      <c r="E57" s="25"/>
      <c r="F57" s="25"/>
      <c r="G57" s="25"/>
      <c r="H57" s="15">
        <f>H54/1000</f>
        <v>1091</v>
      </c>
      <c r="I57" s="15">
        <f>I54/1000</f>
        <v>1147</v>
      </c>
      <c r="J57" s="15">
        <f>J54/1000</f>
        <v>1203.25</v>
      </c>
    </row>
    <row r="60" spans="7:9" ht="12.75">
      <c r="G60" s="26" t="s">
        <v>17</v>
      </c>
      <c r="H60" s="26"/>
      <c r="I60" s="26"/>
    </row>
    <row r="61" spans="3:9" ht="12.75">
      <c r="C61" s="2" t="s">
        <v>13</v>
      </c>
      <c r="D61" s="2" t="s">
        <v>14</v>
      </c>
      <c r="E61" s="2" t="s">
        <v>15</v>
      </c>
      <c r="F61" s="2" t="s">
        <v>16</v>
      </c>
      <c r="G61" s="22" t="s">
        <v>14</v>
      </c>
      <c r="H61" s="22" t="s">
        <v>15</v>
      </c>
      <c r="I61" s="22" t="s">
        <v>16</v>
      </c>
    </row>
    <row r="62" spans="7:9" ht="12.75">
      <c r="G62" s="22"/>
      <c r="H62" s="22"/>
      <c r="I62" s="22"/>
    </row>
    <row r="63" spans="3:9" ht="12.75">
      <c r="C63" s="2">
        <v>1.5</v>
      </c>
      <c r="D63" s="21">
        <f>H38</f>
        <v>1002.5</v>
      </c>
      <c r="E63" s="21">
        <f>I38</f>
        <v>938.5</v>
      </c>
      <c r="F63" s="21">
        <f>J38</f>
        <v>827.5</v>
      </c>
      <c r="G63" s="22"/>
      <c r="H63" s="22"/>
      <c r="I63" s="22"/>
    </row>
    <row r="64" spans="3:9" ht="12.75">
      <c r="C64" s="2">
        <v>3</v>
      </c>
      <c r="D64" s="21">
        <f>H18</f>
        <v>1032</v>
      </c>
      <c r="E64" s="21">
        <f>I18</f>
        <v>1008</v>
      </c>
      <c r="F64" s="21">
        <f>J18</f>
        <v>952.75</v>
      </c>
      <c r="G64" s="23">
        <f aca="true" t="shared" si="0" ref="G64:I65">(D64-D63)/D63</f>
        <v>0.02942643391521197</v>
      </c>
      <c r="H64" s="23">
        <f t="shared" si="0"/>
        <v>0.0740543420351625</v>
      </c>
      <c r="I64" s="23">
        <f t="shared" si="0"/>
        <v>0.1513595166163142</v>
      </c>
    </row>
    <row r="65" spans="3:9" ht="12.75">
      <c r="C65" s="2">
        <v>6</v>
      </c>
      <c r="D65" s="21">
        <f>H57</f>
        <v>1091</v>
      </c>
      <c r="E65" s="21">
        <f>I57</f>
        <v>1147</v>
      </c>
      <c r="F65" s="21">
        <f>J57</f>
        <v>1203.25</v>
      </c>
      <c r="G65" s="23">
        <f t="shared" si="0"/>
        <v>0.05717054263565891</v>
      </c>
      <c r="H65" s="23">
        <f t="shared" si="0"/>
        <v>0.1378968253968254</v>
      </c>
      <c r="I65" s="23">
        <f t="shared" si="0"/>
        <v>0.2629231172920493</v>
      </c>
    </row>
  </sheetData>
  <sheetProtection/>
  <mergeCells count="31">
    <mergeCell ref="A1:J1"/>
    <mergeCell ref="B13:G13"/>
    <mergeCell ref="A18:G18"/>
    <mergeCell ref="B15:G15"/>
    <mergeCell ref="B10:G10"/>
    <mergeCell ref="B9:G9"/>
    <mergeCell ref="B7:G7"/>
    <mergeCell ref="A3:C3"/>
    <mergeCell ref="A5:G5"/>
    <mergeCell ref="B12:G12"/>
    <mergeCell ref="A21:J21"/>
    <mergeCell ref="A23:C23"/>
    <mergeCell ref="A25:G25"/>
    <mergeCell ref="B27:G27"/>
    <mergeCell ref="B29:G29"/>
    <mergeCell ref="B30:G30"/>
    <mergeCell ref="B32:G32"/>
    <mergeCell ref="B33:G33"/>
    <mergeCell ref="B35:G35"/>
    <mergeCell ref="A38:G38"/>
    <mergeCell ref="A40:J40"/>
    <mergeCell ref="A42:C42"/>
    <mergeCell ref="B54:G54"/>
    <mergeCell ref="A57:G57"/>
    <mergeCell ref="G60:I60"/>
    <mergeCell ref="A44:G44"/>
    <mergeCell ref="B46:G46"/>
    <mergeCell ref="B48:G48"/>
    <mergeCell ref="B49:G49"/>
    <mergeCell ref="B51:G51"/>
    <mergeCell ref="B52:G52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mond66</dc:creator>
  <cp:keywords/>
  <dc:description/>
  <cp:lastModifiedBy>Valued Packard Bell Customer</cp:lastModifiedBy>
  <cp:lastPrinted>2009-03-16T15:40:29Z</cp:lastPrinted>
  <dcterms:created xsi:type="dcterms:W3CDTF">2001-12-17T14:55:07Z</dcterms:created>
  <dcterms:modified xsi:type="dcterms:W3CDTF">2009-12-21T18:10:29Z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